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_transparency i posao\_projekti tekući\ČESI kampanja 2022\"/>
    </mc:Choice>
  </mc:AlternateContent>
  <xr:revisionPtr revIDLastSave="0" documentId="8_{EE2AD046-FD79-4E0C-A566-10150C4007D5}" xr6:coauthVersionLast="47" xr6:coauthVersionMax="47" xr10:uidLastSave="{00000000-0000-0000-0000-000000000000}"/>
  <bookViews>
    <workbookView xWindow="-108" yWindow="-108" windowWidth="23256" windowHeight="12576" activeTab="1" xr2:uid="{DEBC36B3-6CF0-4598-BDBA-C272CE7C7BC9}"/>
  </bookViews>
  <sheets>
    <sheet name="posledice izmena ZFPA" sheetId="4" r:id="rId1"/>
    <sheet name="Na osnovu novog ZFPA" sheetId="2" r:id="rId2"/>
    <sheet name="Na osnovu starog ZFPA" sheetId="1" r:id="rId3"/>
    <sheet name="Sheet2" sheetId="3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2" l="1"/>
  <c r="A18" i="1"/>
  <c r="A7" i="2"/>
  <c r="A17" i="4"/>
  <c r="B17" i="4"/>
  <c r="A7" i="1"/>
  <c r="A32" i="1"/>
  <c r="A33" i="2"/>
  <c r="A24" i="1"/>
  <c r="B24" i="1"/>
  <c r="A25" i="2"/>
  <c r="B25" i="2"/>
  <c r="B25" i="4"/>
  <c r="B30" i="1"/>
  <c r="B15" i="1"/>
  <c r="B4" i="1"/>
  <c r="B32" i="2"/>
  <c r="B34" i="2"/>
  <c r="B35" i="2"/>
  <c r="B31" i="2"/>
  <c r="B16" i="2"/>
  <c r="B4" i="2"/>
  <c r="A34" i="2"/>
  <c r="A35" i="2"/>
  <c r="A32" i="2"/>
  <c r="B33" i="2"/>
  <c r="A17" i="2"/>
  <c r="A18" i="2"/>
  <c r="A5" i="2"/>
  <c r="A11" i="2"/>
  <c r="B11" i="2"/>
  <c r="A5" i="1"/>
  <c r="B5" i="1"/>
  <c r="A16" i="1"/>
  <c r="A19" i="1"/>
  <c r="A33" i="1"/>
  <c r="A34" i="1"/>
  <c r="A31" i="1"/>
  <c r="B31" i="1"/>
  <c r="A14" i="4"/>
  <c r="A13" i="4"/>
  <c r="B13" i="4"/>
  <c r="B14" i="4"/>
  <c r="A17" i="1"/>
  <c r="B18" i="1"/>
  <c r="B16" i="1"/>
  <c r="B17" i="1"/>
  <c r="A6" i="1"/>
  <c r="B7" i="1"/>
  <c r="B32" i="1"/>
  <c r="B19" i="2"/>
  <c r="B18" i="2"/>
  <c r="B5" i="2"/>
  <c r="B17" i="2"/>
  <c r="A20" i="2"/>
  <c r="B19" i="1"/>
  <c r="A20" i="1"/>
  <c r="A37" i="1"/>
  <c r="A35" i="1"/>
  <c r="B34" i="1"/>
  <c r="A8" i="1"/>
  <c r="A10" i="1"/>
  <c r="B6" i="1"/>
  <c r="B33" i="1"/>
  <c r="A36" i="2"/>
  <c r="B36" i="2"/>
  <c r="A38" i="2"/>
  <c r="B38" i="2"/>
  <c r="A6" i="2"/>
  <c r="B6" i="2"/>
  <c r="A8" i="2"/>
  <c r="B8" i="2"/>
  <c r="A15" i="4"/>
  <c r="B15" i="4"/>
  <c r="A25" i="1"/>
  <c r="A19" i="4"/>
  <c r="A23" i="1"/>
  <c r="A10" i="4"/>
  <c r="A4" i="4"/>
  <c r="B4" i="4"/>
  <c r="A21" i="2"/>
  <c r="B20" i="2"/>
  <c r="B8" i="1"/>
  <c r="A9" i="1"/>
  <c r="A36" i="1"/>
  <c r="B36" i="1"/>
  <c r="B35" i="1"/>
  <c r="B10" i="1"/>
  <c r="A11" i="1"/>
  <c r="A38" i="1"/>
  <c r="B38" i="1"/>
  <c r="B37" i="1"/>
  <c r="B20" i="1"/>
  <c r="A21" i="1"/>
  <c r="A39" i="2"/>
  <c r="B39" i="2"/>
  <c r="A37" i="2"/>
  <c r="B37" i="2"/>
  <c r="A10" i="2"/>
  <c r="B10" i="2"/>
  <c r="A9" i="2"/>
  <c r="B9" i="2"/>
  <c r="B7" i="2"/>
  <c r="A16" i="4"/>
  <c r="A22" i="4"/>
  <c r="A24" i="2"/>
  <c r="A11" i="4"/>
  <c r="A26" i="2"/>
  <c r="A23" i="4"/>
  <c r="B21" i="2"/>
  <c r="A22" i="2"/>
  <c r="B23" i="1"/>
  <c r="B25" i="1"/>
  <c r="B21" i="1"/>
  <c r="A22" i="1"/>
  <c r="B11" i="1"/>
  <c r="B9" i="1"/>
  <c r="A12" i="2"/>
  <c r="A5" i="4"/>
  <c r="B5" i="4"/>
  <c r="B6" i="4"/>
  <c r="B12" i="2"/>
  <c r="A20" i="4"/>
  <c r="B16" i="4"/>
  <c r="A18" i="4"/>
  <c r="B18" i="4"/>
  <c r="B19" i="4"/>
  <c r="B22" i="4"/>
  <c r="B24" i="2"/>
  <c r="B26" i="2"/>
  <c r="B22" i="2"/>
  <c r="A23" i="2"/>
  <c r="A7" i="4"/>
  <c r="B7" i="4"/>
  <c r="B22" i="1"/>
  <c r="B10" i="4"/>
  <c r="A6" i="4"/>
  <c r="B20" i="4"/>
  <c r="A26" i="4"/>
  <c r="B26" i="4"/>
  <c r="B23" i="2"/>
  <c r="A8" i="4"/>
  <c r="A21" i="4"/>
  <c r="B21" i="4"/>
  <c r="A27" i="4"/>
  <c r="B27" i="4"/>
  <c r="B11" i="4"/>
  <c r="A12" i="4"/>
  <c r="B12" i="4"/>
  <c r="B23" i="4"/>
  <c r="A24" i="4"/>
  <c r="B24" i="4"/>
  <c r="B8" i="4"/>
  <c r="B9" i="4"/>
  <c r="A9" i="4"/>
</calcChain>
</file>

<file path=xl/sharedStrings.xml><?xml version="1.0" encoding="utf-8"?>
<sst xmlns="http://schemas.openxmlformats.org/spreadsheetml/2006/main" count="123" uniqueCount="62">
  <si>
    <t>osnovica za obračun</t>
  </si>
  <si>
    <t>ukupno iz budžeta za finansiranje kampanje</t>
  </si>
  <si>
    <t>za raspodelu na jednake delove</t>
  </si>
  <si>
    <t>po jednom osvojenom mandatu</t>
  </si>
  <si>
    <t>RSD</t>
  </si>
  <si>
    <t>EUR</t>
  </si>
  <si>
    <t>Legenda</t>
  </si>
  <si>
    <t>Finansiranje predsedničke izborne kampanje 2022. iz budžeta</t>
  </si>
  <si>
    <t>Finansiranje parlamentarne izborne kampanje 2022. iz budžeta</t>
  </si>
  <si>
    <t>za svakog predlagača kandidata koji uđe u drugi krug</t>
  </si>
  <si>
    <t>za predlagača kandidata koji pobedi u prvom krugu</t>
  </si>
  <si>
    <t>za liste koje pređu cenzus ukupno</t>
  </si>
  <si>
    <t>ukupno nakon izbora za listu koja osvoji 50% mandata</t>
  </si>
  <si>
    <t>Finansiranje kampanje za beogradske izbore</t>
  </si>
  <si>
    <t>ukupno nakon izbora za listu koja pređe cenzus (3 odbornika)</t>
  </si>
  <si>
    <t>po jednom osvojenom mandatu (110 odbornika)</t>
  </si>
  <si>
    <t>nakon izbora za listu koja pređe cenzus (8 poslanika)</t>
  </si>
  <si>
    <t>lista koja osvoji 50% mandata pre i posle izbora ukupno</t>
  </si>
  <si>
    <t>lista koja pređe cenzus ukupno pre i posle izbora ukupno</t>
  </si>
  <si>
    <t>predlagač koji uđe u drugi krug (pre i posle izbora ukupno)</t>
  </si>
  <si>
    <t>predlagač koji pobedi u prvom krugu (pre i posle izbora ukupno)</t>
  </si>
  <si>
    <t>lista koja pređe cenzus pre i posle izbora ukupno</t>
  </si>
  <si>
    <t>ukupno iz budžeta za finansiranje kampanje (nacrt budžeta)</t>
  </si>
  <si>
    <t>ukupno za predlagače iz drugog kruga</t>
  </si>
  <si>
    <t>dodatak predlagaču koji u drugom krugu osvoji 30% glasova</t>
  </si>
  <si>
    <t>dodatak predlagaču koji u drugom krugu osvoji 70% glasova</t>
  </si>
  <si>
    <t>dodatak predlagaču kandidata koji pobedi u prvom krugu</t>
  </si>
  <si>
    <t>Razlika</t>
  </si>
  <si>
    <t>Projekcija smanjenja budžetskih rashoda se odnosi na situaciju da jedna stranka, koalicija ili grupa građana pobedi u prvom krugu predsedničkih izbora, osvoji 50% mandata narodnih poslanika i da koristi isključivo budžet za finansiranje kampanje. U slučaju korišćenja privatnih sredstava ili osvajanja većeg broja mandata, razlika se povećava.</t>
  </si>
  <si>
    <t xml:space="preserve">projekcija: 50% mandata i pobeda u prvom krugu predsedničkih - novi ZFPA </t>
  </si>
  <si>
    <t>projekcija: 50% mandata i pobeda u drugom krugu predsedničkih sa 70% glasova- novi  ZFPA</t>
  </si>
  <si>
    <t>Sredstva za finansiranje kampanje za parlamentarne izbore će biti izdvojena iz budžetske rezerve.</t>
  </si>
  <si>
    <t>Projekcija po jednoj izbornoj listi/predlagaču kandidata na osnovu broja učesnika prethodnih izbora</t>
  </si>
  <si>
    <t>lista koja osvoji 30 mandata ukupno pre i posle izbora</t>
  </si>
  <si>
    <t xml:space="preserve">ukupno iz budžeta za finansiranje kampanje </t>
  </si>
  <si>
    <t>Izvor: Zakon o budžetu Republike Srbije za 2022. Za beogradske izbore Odluka o budžetu za 2022, proračun TS na osnovu novog Zakona o finansiranju političkih aktivnosti.</t>
  </si>
  <si>
    <t xml:space="preserve">Iznosi u evrima su prikazani prema srednjem kursu NBS na dan 11.03.2022. </t>
  </si>
  <si>
    <t>maksimalni trošak kampanje za parlamentarne i predsedničke izbore - da je prihvaćen predlog TS</t>
  </si>
  <si>
    <t xml:space="preserve">projekcija: 50% mandata i pobeda u prvom krugu predsedničkih - stari ZFPA </t>
  </si>
  <si>
    <t>projekcija: 50% mandata i pobeda u drugom krugu predsedničkih sa 70% glasova- stari ZFPA</t>
  </si>
  <si>
    <t>projekcija: stranka koja osvoji 1% do 3% glasova a kandiduje predsednika - stari ZFPA</t>
  </si>
  <si>
    <t>projekcija: stranka koja osvoji 1% do 3% glasova a kandiduje predsednika - novi ZFPA</t>
  </si>
  <si>
    <t>Finansiranje predsedničke i parlamentarne izborne kampanje 2022. iz budžeta -  projekcije</t>
  </si>
  <si>
    <t>projekcija: tačno 3% glasova na parlamentarnim i više od 1% na predsedničkim - stari ZFPA</t>
  </si>
  <si>
    <t>projekcija: tačno 3% glasova na parlamentarnim i više od 1% na predsedničkim - novi ZFPA</t>
  </si>
  <si>
    <t>projekcija: stranka osvoji 30 mandata, a predsednički kandidat ne uđe u drugi krug- stari ZFPA</t>
  </si>
  <si>
    <t>projekcija: stranka osvoji 30 mandata, a predsednički kandidat ne uđe u drugi krug- novi ZFPA</t>
  </si>
  <si>
    <t>Novi Zakon o finansiranju političkih aktivnosti</t>
  </si>
  <si>
    <t>lista koja osvoji 125 mandata pre i posle izbora ukupno</t>
  </si>
  <si>
    <t>lista koja osvoji 75 mandata ukuprno pre i posle izbora</t>
  </si>
  <si>
    <t>lista koja osvoji 75 mandata ukupno pre i posle izbora</t>
  </si>
  <si>
    <t>projekcija: stranka osvoji 75 mandata, a predsednički ne uđe u drugi krug - stari ZFPA</t>
  </si>
  <si>
    <t>projekcija: 75 mandata, predsednički kandidat osvoji 30% glasova u II krugu- stari ZFPA</t>
  </si>
  <si>
    <t>projekcija: 75 mandata, predsednički kandidat osvoji 30% glasova u II krugu- novi ZFPA</t>
  </si>
  <si>
    <t>Stari Zakon o Finansiranju političkih aktivnosti</t>
  </si>
  <si>
    <r>
      <t xml:space="preserve">Posledice izmena Zakona o </t>
    </r>
    <r>
      <rPr>
        <sz val="11"/>
        <color theme="1"/>
        <rFont val="Calibri"/>
        <family val="2"/>
        <scheme val="minor"/>
      </rPr>
      <t>finansiranju političkih aktivnosti</t>
    </r>
  </si>
  <si>
    <t>projekcija smanjenja budžetskih troškova da je uvedeno ograničenje po predlogu TS- stari ZFPA</t>
  </si>
  <si>
    <t>projekcija smanjenja budžetskih troškova da je uvedeno ograničenje po predlogu TS -novi ZFPA</t>
  </si>
  <si>
    <t>po podnosiocu izborne liste (procena na 11 izbornih lista)</t>
  </si>
  <si>
    <t>po predlagaču kandidata (projekcija na 8 kandidata)</t>
  </si>
  <si>
    <t>po podnosiocu izborne liste (procena na 18 proglašenih lista)</t>
  </si>
  <si>
    <r>
      <t>Projekcija po jednoj izbornoj listi/predlagaču kandidata je data</t>
    </r>
    <r>
      <rPr>
        <b/>
        <sz val="11"/>
        <color theme="1"/>
        <rFont val="Calibri"/>
        <family val="2"/>
        <scheme val="minor"/>
      </rPr>
      <t xml:space="preserve"> na osnovu broja </t>
    </r>
    <r>
      <rPr>
        <sz val="11"/>
        <color theme="1"/>
        <rFont val="Calibri"/>
        <family val="2"/>
        <scheme val="minor"/>
      </rPr>
      <t>proglašenih izbornih lista (18) i proglašenih predsedničkih kandidata (8)</t>
    </r>
    <r>
      <rPr>
        <b/>
        <sz val="11"/>
        <color theme="1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</si>
</sst>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7" xfId="0" applyNumberFormat="1" applyFill="1" applyBorder="1"/>
    <xf numFmtId="4" fontId="0" fillId="0" borderId="8" xfId="0" applyNumberFormat="1" applyFill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Fill="1" applyBorder="1"/>
    <xf numFmtId="4" fontId="0" fillId="0" borderId="17" xfId="0" applyNumberFormat="1" applyBorder="1"/>
    <xf numFmtId="4" fontId="0" fillId="0" borderId="19" xfId="0" applyNumberFormat="1" applyBorder="1"/>
    <xf numFmtId="4" fontId="0" fillId="0" borderId="1" xfId="0" applyNumberFormat="1" applyFont="1" applyBorder="1" applyAlignment="1">
      <alignment horizontal="left"/>
    </xf>
    <xf numFmtId="4" fontId="0" fillId="0" borderId="6" xfId="0" applyNumberFormat="1" applyFont="1" applyBorder="1" applyAlignment="1">
      <alignment horizontal="left"/>
    </xf>
    <xf numFmtId="4" fontId="1" fillId="0" borderId="7" xfId="0" applyNumberFormat="1" applyFont="1" applyBorder="1" applyAlignment="1">
      <alignment horizontal="center"/>
    </xf>
    <xf numFmtId="4" fontId="1" fillId="0" borderId="6" xfId="0" applyNumberFormat="1" applyFont="1" applyBorder="1"/>
    <xf numFmtId="4" fontId="1" fillId="0" borderId="1" xfId="0" applyNumberFormat="1" applyFont="1" applyBorder="1"/>
    <xf numFmtId="4" fontId="1" fillId="0" borderId="7" xfId="0" applyNumberFormat="1" applyFont="1" applyBorder="1"/>
    <xf numFmtId="4" fontId="1" fillId="0" borderId="6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0" fillId="2" borderId="6" xfId="0" applyNumberFormat="1" applyFill="1" applyBorder="1"/>
    <xf numFmtId="4" fontId="0" fillId="2" borderId="1" xfId="0" applyNumberFormat="1" applyFill="1" applyBorder="1"/>
    <xf numFmtId="4" fontId="0" fillId="2" borderId="7" xfId="0" applyNumberFormat="1" applyFill="1" applyBorder="1"/>
    <xf numFmtId="4" fontId="0" fillId="3" borderId="6" xfId="0" applyNumberFormat="1" applyFill="1" applyBorder="1"/>
    <xf numFmtId="4" fontId="0" fillId="3" borderId="1" xfId="0" applyNumberFormat="1" applyFill="1" applyBorder="1"/>
    <xf numFmtId="4" fontId="0" fillId="3" borderId="7" xfId="0" applyNumberFormat="1" applyFill="1" applyBorder="1"/>
    <xf numFmtId="4" fontId="0" fillId="4" borderId="6" xfId="0" applyNumberFormat="1" applyFill="1" applyBorder="1"/>
    <xf numFmtId="4" fontId="0" fillId="4" borderId="1" xfId="0" applyNumberFormat="1" applyFill="1" applyBorder="1"/>
    <xf numFmtId="4" fontId="0" fillId="4" borderId="7" xfId="0" applyNumberFormat="1" applyFill="1" applyBorder="1"/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4" fontId="1" fillId="3" borderId="7" xfId="0" applyNumberFormat="1" applyFont="1" applyFill="1" applyBorder="1"/>
    <xf numFmtId="4" fontId="1" fillId="3" borderId="6" xfId="0" applyNumberFormat="1" applyFont="1" applyFill="1" applyBorder="1"/>
    <xf numFmtId="4" fontId="1" fillId="4" borderId="19" xfId="0" applyNumberFormat="1" applyFont="1" applyFill="1" applyBorder="1"/>
    <xf numFmtId="4" fontId="0" fillId="5" borderId="17" xfId="0" applyNumberFormat="1" applyFill="1" applyBorder="1"/>
    <xf numFmtId="4" fontId="0" fillId="5" borderId="19" xfId="0" applyNumberFormat="1" applyFill="1" applyBorder="1"/>
    <xf numFmtId="4" fontId="0" fillId="5" borderId="9" xfId="0" applyNumberFormat="1" applyFill="1" applyBorder="1"/>
    <xf numFmtId="4" fontId="0" fillId="6" borderId="17" xfId="0" applyNumberFormat="1" applyFill="1" applyBorder="1"/>
    <xf numFmtId="4" fontId="1" fillId="6" borderId="19" xfId="0" applyNumberFormat="1" applyFont="1" applyFill="1" applyBorder="1"/>
    <xf numFmtId="4" fontId="0" fillId="6" borderId="19" xfId="0" applyNumberFormat="1" applyFont="1" applyFill="1" applyBorder="1"/>
    <xf numFmtId="4" fontId="1" fillId="6" borderId="17" xfId="0" applyNumberFormat="1" applyFont="1" applyFill="1" applyBorder="1"/>
    <xf numFmtId="4" fontId="0" fillId="0" borderId="28" xfId="0" applyNumberFormat="1" applyBorder="1"/>
    <xf numFmtId="4" fontId="0" fillId="0" borderId="0" xfId="0" applyNumberFormat="1" applyFill="1" applyBorder="1"/>
    <xf numFmtId="4" fontId="1" fillId="4" borderId="17" xfId="0" applyNumberFormat="1" applyFont="1" applyFill="1" applyBorder="1"/>
    <xf numFmtId="4" fontId="1" fillId="4" borderId="1" xfId="0" applyNumberFormat="1" applyFont="1" applyFill="1" applyBorder="1"/>
    <xf numFmtId="4" fontId="0" fillId="7" borderId="6" xfId="0" applyNumberFormat="1" applyFont="1" applyFill="1" applyBorder="1"/>
    <xf numFmtId="4" fontId="0" fillId="7" borderId="26" xfId="0" applyNumberFormat="1" applyFont="1" applyFill="1" applyBorder="1"/>
    <xf numFmtId="4" fontId="0" fillId="7" borderId="7" xfId="0" applyNumberFormat="1" applyFont="1" applyFill="1" applyBorder="1"/>
    <xf numFmtId="4" fontId="1" fillId="7" borderId="6" xfId="0" applyNumberFormat="1" applyFont="1" applyFill="1" applyBorder="1"/>
    <xf numFmtId="4" fontId="1" fillId="7" borderId="26" xfId="0" applyNumberFormat="1" applyFont="1" applyFill="1" applyBorder="1"/>
    <xf numFmtId="4" fontId="1" fillId="7" borderId="7" xfId="0" applyNumberFormat="1" applyFont="1" applyFill="1" applyBorder="1"/>
    <xf numFmtId="4" fontId="1" fillId="5" borderId="6" xfId="0" applyNumberFormat="1" applyFont="1" applyFill="1" applyBorder="1"/>
    <xf numFmtId="4" fontId="1" fillId="5" borderId="26" xfId="0" applyNumberFormat="1" applyFont="1" applyFill="1" applyBorder="1"/>
    <xf numFmtId="4" fontId="1" fillId="5" borderId="7" xfId="0" applyNumberFormat="1" applyFont="1" applyFill="1" applyBorder="1"/>
    <xf numFmtId="4" fontId="1" fillId="8" borderId="6" xfId="0" applyNumberFormat="1" applyFont="1" applyFill="1" applyBorder="1"/>
    <xf numFmtId="4" fontId="1" fillId="8" borderId="26" xfId="0" applyNumberFormat="1" applyFont="1" applyFill="1" applyBorder="1"/>
    <xf numFmtId="4" fontId="1" fillId="8" borderId="7" xfId="0" applyNumberFormat="1" applyFont="1" applyFill="1" applyBorder="1"/>
    <xf numFmtId="4" fontId="0" fillId="0" borderId="29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4" fontId="0" fillId="8" borderId="6" xfId="0" applyNumberFormat="1" applyFont="1" applyFill="1" applyBorder="1"/>
    <xf numFmtId="4" fontId="0" fillId="8" borderId="7" xfId="0" applyNumberFormat="1" applyFont="1" applyFill="1" applyBorder="1"/>
    <xf numFmtId="4" fontId="0" fillId="8" borderId="26" xfId="0" applyNumberFormat="1" applyFont="1" applyFill="1" applyBorder="1"/>
    <xf numFmtId="4" fontId="0" fillId="5" borderId="6" xfId="0" applyNumberFormat="1" applyFont="1" applyFill="1" applyBorder="1"/>
    <xf numFmtId="4" fontId="0" fillId="5" borderId="26" xfId="0" applyNumberFormat="1" applyFont="1" applyFill="1" applyBorder="1"/>
    <xf numFmtId="4" fontId="0" fillId="5" borderId="7" xfId="0" applyNumberFormat="1" applyFont="1" applyFill="1" applyBorder="1"/>
    <xf numFmtId="0" fontId="1" fillId="0" borderId="27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1725930</xdr:colOff>
      <xdr:row>32</xdr:row>
      <xdr:rowOff>127636</xdr:rowOff>
    </xdr:from>
    <xdr:to>
      <xdr:col>2</xdr:col>
      <xdr:colOff>5573395</xdr:colOff>
      <xdr:row>37</xdr:row>
      <xdr:rowOff>144780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132A45B1-1198-4F70-9AB4-3DD0D2182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0470" y="5789296"/>
          <a:ext cx="3847465" cy="931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46</xdr:row>
      <xdr:rowOff>0</xdr:rowOff>
    </xdr:from>
    <xdr:to>
      <xdr:col>2</xdr:col>
      <xdr:colOff>3790950</xdr:colOff>
      <xdr:row>51</xdr:row>
      <xdr:rowOff>123825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BDB896DA-003A-4CB2-8D74-3244751A5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9324975"/>
          <a:ext cx="50101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276224</xdr:colOff>
      <xdr:row>45</xdr:row>
      <xdr:rowOff>0</xdr:rowOff>
    </xdr:from>
    <xdr:to>
      <xdr:col>2</xdr:col>
      <xdr:colOff>3790949</xdr:colOff>
      <xdr:row>51</xdr:row>
      <xdr:rowOff>180975</xdr:rowOff>
    </xdr:to>
    <xdr:pic>
      <xdr:nvPicPr>
        <xdr:cNvPr id="3" name="Picture 2" descr="ts-logo-izbor">
          <a:extLst>
            <a:ext uri="{FF2B5EF4-FFF2-40B4-BE49-F238E27FC236}">
              <a16:creationId xmlns:a16="http://schemas.microsoft.com/office/drawing/2014/main" id="{FB44DB31-0C69-4E87-8AD5-542E1E23B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4524" y="9134475"/>
          <a:ext cx="49625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B9004-6482-4B54-B75A-B52C243AD1BD}">
  <dimension ref="A1:G32"/>
  <sheetViews>
    <sheetView topLeftCell="A19" workbookViewId="0">
      <selection activeCell="D1" sqref="D1"/>
    </sheetView>
  </sheetViews>
  <sheetFormatPr defaultRowHeight="14.4" x14ac:dyDescent="0.3"/>
  <cols>
    <col min="1" max="1" width="15.109375" customWidth="1"/>
    <col min="2" max="2" width="14.5546875" customWidth="1"/>
    <col min="3" max="3" width="85.6640625" customWidth="1"/>
    <col min="4" max="4" width="37.6640625" customWidth="1"/>
    <col min="5" max="5" width="22.44140625" customWidth="1"/>
  </cols>
  <sheetData>
    <row r="1" spans="1:7" ht="15" thickBot="1" x14ac:dyDescent="0.35">
      <c r="A1" s="67" t="s">
        <v>55</v>
      </c>
      <c r="B1" s="67"/>
      <c r="C1" s="67"/>
    </row>
    <row r="2" spans="1:7" ht="18" x14ac:dyDescent="0.35">
      <c r="A2" s="74" t="s">
        <v>42</v>
      </c>
      <c r="B2" s="75"/>
      <c r="C2" s="76"/>
    </row>
    <row r="3" spans="1:7" x14ac:dyDescent="0.3">
      <c r="A3" s="16" t="s">
        <v>4</v>
      </c>
      <c r="B3" s="17" t="s">
        <v>5</v>
      </c>
      <c r="C3" s="18" t="s">
        <v>6</v>
      </c>
      <c r="D3" s="1"/>
      <c r="E3" s="1"/>
      <c r="F3" s="1"/>
      <c r="G3" s="1"/>
    </row>
    <row r="4" spans="1:7" x14ac:dyDescent="0.3">
      <c r="A4" s="21">
        <f>'Na osnovu starog ZFPA'!A7+'Na osnovu starog ZFPA'!A18</f>
        <v>67908458.333333328</v>
      </c>
      <c r="B4" s="22">
        <f>A4/117.647</f>
        <v>577222.18444442551</v>
      </c>
      <c r="C4" s="23" t="s">
        <v>40</v>
      </c>
      <c r="D4" s="1"/>
      <c r="E4" s="1"/>
      <c r="F4" s="1"/>
      <c r="G4" s="1"/>
    </row>
    <row r="5" spans="1:7" x14ac:dyDescent="0.3">
      <c r="A5" s="21">
        <f>'Na osnovu novog ZFPA'!A7+'Na osnovu novog ZFPA'!A19</f>
        <v>66627166.666666672</v>
      </c>
      <c r="B5" s="22">
        <f>A5/117.647</f>
        <v>566331.19983226655</v>
      </c>
      <c r="C5" s="23" t="s">
        <v>41</v>
      </c>
      <c r="E5" s="1"/>
      <c r="F5" s="1"/>
      <c r="G5" s="1"/>
    </row>
    <row r="6" spans="1:7" x14ac:dyDescent="0.3">
      <c r="A6" s="30">
        <f>A5-A4</f>
        <v>-1281291.6666666567</v>
      </c>
      <c r="B6" s="30">
        <f>B5-B4</f>
        <v>-10890.984612158965</v>
      </c>
      <c r="C6" s="31" t="s">
        <v>27</v>
      </c>
      <c r="E6" s="1"/>
      <c r="F6" s="1"/>
      <c r="G6" s="1"/>
    </row>
    <row r="7" spans="1:7" x14ac:dyDescent="0.3">
      <c r="A7" s="24">
        <f>'Na osnovu starog ZFPA'!A22+'Na osnovu starog ZFPA'!A7</f>
        <v>91525226.333333343</v>
      </c>
      <c r="B7" s="25">
        <f>A7/117.647</f>
        <v>777964.81281573977</v>
      </c>
      <c r="C7" s="26" t="s">
        <v>43</v>
      </c>
      <c r="D7" s="1"/>
      <c r="E7" s="1"/>
    </row>
    <row r="8" spans="1:7" x14ac:dyDescent="0.3">
      <c r="A8" s="24">
        <f>'Na osnovu novog ZFPA'!A23+'Na osnovu novog ZFPA'!A7</f>
        <v>84339742.666666672</v>
      </c>
      <c r="B8" s="25">
        <f>A8/117.647</f>
        <v>716888.17111075227</v>
      </c>
      <c r="C8" s="26" t="s">
        <v>44</v>
      </c>
      <c r="D8" s="1"/>
      <c r="E8" s="1"/>
    </row>
    <row r="9" spans="1:7" x14ac:dyDescent="0.3">
      <c r="A9" s="33">
        <f>A8-A7</f>
        <v>-7185483.6666666716</v>
      </c>
      <c r="B9" s="33">
        <f>B8-B7</f>
        <v>-61076.641704987502</v>
      </c>
      <c r="C9" s="32" t="s">
        <v>27</v>
      </c>
      <c r="D9" s="1"/>
      <c r="E9" s="1"/>
    </row>
    <row r="10" spans="1:7" x14ac:dyDescent="0.3">
      <c r="A10" s="46">
        <f>'Na osnovu starog ZFPA'!A23+'Na osnovu starog ZFPA'!A7</f>
        <v>156471338.33333331</v>
      </c>
      <c r="B10" s="47">
        <f>A10/117.647</f>
        <v>1330007.0408368534</v>
      </c>
      <c r="C10" s="48" t="s">
        <v>45</v>
      </c>
      <c r="D10" s="1"/>
      <c r="E10" s="1"/>
    </row>
    <row r="11" spans="1:7" x14ac:dyDescent="0.3">
      <c r="A11" s="46">
        <f>'Na osnovu novog ZFPA'!A24+'Na osnovu novog ZFPA'!A7</f>
        <v>133049326.66666667</v>
      </c>
      <c r="B11" s="47">
        <f>A11/117.647</f>
        <v>1130919.8421265876</v>
      </c>
      <c r="C11" s="48" t="s">
        <v>46</v>
      </c>
      <c r="D11" s="1"/>
      <c r="E11" s="1"/>
    </row>
    <row r="12" spans="1:7" x14ac:dyDescent="0.3">
      <c r="A12" s="49">
        <f>A11-A10</f>
        <v>-23422011.666666642</v>
      </c>
      <c r="B12" s="50">
        <f>A12/117.647</f>
        <v>-199087.1987102658</v>
      </c>
      <c r="C12" s="51" t="s">
        <v>27</v>
      </c>
      <c r="D12" s="1"/>
      <c r="E12" s="1"/>
    </row>
    <row r="13" spans="1:7" x14ac:dyDescent="0.3">
      <c r="A13" s="61">
        <f>'Na osnovu starog ZFPA'!A24+'Na osnovu starog ZFPA'!A7</f>
        <v>289315658.33333337</v>
      </c>
      <c r="B13" s="63">
        <f>A13/117.647</f>
        <v>2459184.3254254963</v>
      </c>
      <c r="C13" s="62" t="s">
        <v>51</v>
      </c>
      <c r="D13" s="1"/>
      <c r="E13" s="1"/>
    </row>
    <row r="14" spans="1:7" x14ac:dyDescent="0.3">
      <c r="A14" s="61">
        <f>'Na osnovu novog ZFPA'!A25+'Na osnovu novog ZFPA'!A7</f>
        <v>232682566.66666666</v>
      </c>
      <c r="B14" s="63">
        <f t="shared" ref="B14:B15" si="0">A14/117.647</f>
        <v>1977802.8055680692</v>
      </c>
      <c r="C14" s="62" t="s">
        <v>51</v>
      </c>
      <c r="D14" s="1"/>
      <c r="E14" s="1"/>
    </row>
    <row r="15" spans="1:7" x14ac:dyDescent="0.3">
      <c r="A15" s="55">
        <f>A14-A13</f>
        <v>-56633091.666666716</v>
      </c>
      <c r="B15" s="56">
        <f t="shared" si="0"/>
        <v>-481381.51985742699</v>
      </c>
      <c r="C15" s="57" t="s">
        <v>27</v>
      </c>
      <c r="D15" s="1"/>
      <c r="E15" s="1"/>
    </row>
    <row r="16" spans="1:7" x14ac:dyDescent="0.3">
      <c r="A16" s="64">
        <f>'Na osnovu starog ZFPA'!A24+'Na osnovu starog ZFPA'!A9</f>
        <v>519948158.33333337</v>
      </c>
      <c r="B16" s="65">
        <f>A16/117.647</f>
        <v>4419561.555614111</v>
      </c>
      <c r="C16" s="66" t="s">
        <v>52</v>
      </c>
      <c r="D16" s="1"/>
      <c r="E16" s="1"/>
    </row>
    <row r="17" spans="1:5" x14ac:dyDescent="0.3">
      <c r="A17" s="64">
        <f>'Na osnovu novog ZFPA'!A25+'Na osnovu novog ZFPA'!A9+'Na osnovu novog ZFPA'!A7</f>
        <v>398737966.66666663</v>
      </c>
      <c r="B17" s="65">
        <f t="shared" ref="B17:B18" si="1">A17/117.647</f>
        <v>3389274.4113038718</v>
      </c>
      <c r="C17" s="66" t="s">
        <v>53</v>
      </c>
      <c r="D17" s="1"/>
      <c r="E17" s="1"/>
    </row>
    <row r="18" spans="1:5" x14ac:dyDescent="0.3">
      <c r="A18" s="52">
        <f>A17-A16</f>
        <v>-121210191.66666675</v>
      </c>
      <c r="B18" s="53">
        <f t="shared" si="1"/>
        <v>-1030287.1443102395</v>
      </c>
      <c r="C18" s="54" t="s">
        <v>27</v>
      </c>
      <c r="D18" s="1"/>
      <c r="E18" s="1"/>
    </row>
    <row r="19" spans="1:5" x14ac:dyDescent="0.3">
      <c r="A19" s="27">
        <f>'Na osnovu starog ZFPA'!A25+'Na osnovu starog ZFPA'!A10</f>
        <v>840527333.33333325</v>
      </c>
      <c r="B19" s="28">
        <f>A19/117.647</f>
        <v>7144485.905576285</v>
      </c>
      <c r="C19" s="29" t="s">
        <v>38</v>
      </c>
      <c r="D19" s="1"/>
      <c r="E19" s="1"/>
    </row>
    <row r="20" spans="1:5" x14ac:dyDescent="0.3">
      <c r="A20" s="27">
        <f>'Na osnovu novog ZFPA'!A26+'Na osnovu novog ZFPA'!A12</f>
        <v>896904166.66666675</v>
      </c>
      <c r="B20" s="28">
        <f t="shared" ref="B20:B21" si="2">A20/117.647</f>
        <v>7623689.2285112813</v>
      </c>
      <c r="C20" s="29" t="s">
        <v>29</v>
      </c>
      <c r="D20" s="1"/>
      <c r="E20" s="1"/>
    </row>
    <row r="21" spans="1:5" x14ac:dyDescent="0.3">
      <c r="A21" s="44">
        <f>A20-A19</f>
        <v>56376833.333333492</v>
      </c>
      <c r="B21" s="45">
        <f t="shared" si="2"/>
        <v>479203.3229349961</v>
      </c>
      <c r="C21" s="34" t="s">
        <v>27</v>
      </c>
      <c r="D21" s="1"/>
      <c r="E21" s="1"/>
    </row>
    <row r="22" spans="1:5" x14ac:dyDescent="0.3">
      <c r="A22" s="38">
        <f>'Na osnovu starog ZFPA'!A25+'Na osnovu starog ZFPA'!A9</f>
        <v>667552958.33333325</v>
      </c>
      <c r="B22" s="38">
        <f>A22/117.647</f>
        <v>5674202.9829348242</v>
      </c>
      <c r="C22" s="40" t="s">
        <v>39</v>
      </c>
      <c r="D22" s="1"/>
      <c r="E22" s="1"/>
    </row>
    <row r="23" spans="1:5" x14ac:dyDescent="0.3">
      <c r="A23" s="38">
        <f>'Na osnovu novog ZFPA'!A26+'Na osnovu novog ZFPA'!A10</f>
        <v>684722266.66666675</v>
      </c>
      <c r="B23" s="38">
        <f>A23/117.647</f>
        <v>5820142.1767377555</v>
      </c>
      <c r="C23" s="40" t="s">
        <v>30</v>
      </c>
      <c r="D23" s="1"/>
      <c r="E23" s="1"/>
    </row>
    <row r="24" spans="1:5" x14ac:dyDescent="0.3">
      <c r="A24" s="41">
        <f>A23-A22</f>
        <v>17169308.333333492</v>
      </c>
      <c r="B24" s="41">
        <f>A24/117.647</f>
        <v>145939.19380293158</v>
      </c>
      <c r="C24" s="39" t="s">
        <v>27</v>
      </c>
      <c r="D24" s="1"/>
      <c r="E24" s="1"/>
    </row>
    <row r="25" spans="1:5" x14ac:dyDescent="0.3">
      <c r="A25" s="35">
        <v>500000000</v>
      </c>
      <c r="B25" s="35">
        <f>A25/117.647</f>
        <v>4250002.1250010626</v>
      </c>
      <c r="C25" s="36" t="s">
        <v>37</v>
      </c>
      <c r="D25" s="1"/>
      <c r="E25" s="1"/>
    </row>
    <row r="26" spans="1:5" x14ac:dyDescent="0.3">
      <c r="A26" s="35">
        <f>A19-A25</f>
        <v>340527333.33333325</v>
      </c>
      <c r="B26" s="35">
        <f t="shared" ref="B26:B27" si="3">A26/117.647</f>
        <v>2894483.7805752228</v>
      </c>
      <c r="C26" s="36" t="s">
        <v>56</v>
      </c>
      <c r="D26" s="1"/>
      <c r="E26" s="1"/>
    </row>
    <row r="27" spans="1:5" ht="15" thickBot="1" x14ac:dyDescent="0.35">
      <c r="A27" s="37">
        <f>A20-A25</f>
        <v>396904166.66666675</v>
      </c>
      <c r="B27" s="35">
        <f t="shared" si="3"/>
        <v>3373687.1035102191</v>
      </c>
      <c r="C27" s="36" t="s">
        <v>57</v>
      </c>
      <c r="D27" s="1"/>
      <c r="E27" s="1"/>
    </row>
    <row r="28" spans="1:5" ht="15" thickBot="1" x14ac:dyDescent="0.35">
      <c r="A28" s="8"/>
      <c r="B28" s="9"/>
      <c r="C28" s="10"/>
    </row>
    <row r="29" spans="1:5" ht="29.25" customHeight="1" x14ac:dyDescent="0.3">
      <c r="A29" s="77" t="s">
        <v>35</v>
      </c>
      <c r="B29" s="78"/>
      <c r="C29" s="79"/>
    </row>
    <row r="30" spans="1:5" ht="18.75" customHeight="1" x14ac:dyDescent="0.3">
      <c r="A30" s="80" t="s">
        <v>31</v>
      </c>
      <c r="B30" s="81"/>
      <c r="C30" s="82"/>
    </row>
    <row r="31" spans="1:5" ht="28.5" customHeight="1" thickBot="1" x14ac:dyDescent="0.35">
      <c r="A31" s="68" t="s">
        <v>61</v>
      </c>
      <c r="B31" s="69"/>
      <c r="C31" s="70"/>
    </row>
    <row r="32" spans="1:5" ht="48" customHeight="1" thickBot="1" x14ac:dyDescent="0.35">
      <c r="A32" s="71" t="s">
        <v>28</v>
      </c>
      <c r="B32" s="72"/>
      <c r="C32" s="73"/>
    </row>
  </sheetData>
  <mergeCells count="6">
    <mergeCell ref="A1:C1"/>
    <mergeCell ref="A31:C31"/>
    <mergeCell ref="A32:C32"/>
    <mergeCell ref="A2:C2"/>
    <mergeCell ref="A29:C29"/>
    <mergeCell ref="A30:C30"/>
  </mergeCells>
  <pageMargins left="0.7" right="0.7" top="0.5" bottom="0.5" header="0.3" footer="0.3"/>
  <pageSetup orientation="landscape" r:id="rId1"/>
  <ignoredErrors>
    <ignoredError sqref="B9 B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6C6B0-8D95-47BF-82C1-A8C16FC1192C}">
  <dimension ref="A1:G45"/>
  <sheetViews>
    <sheetView tabSelected="1" workbookViewId="0">
      <selection activeCell="A12" sqref="A12"/>
    </sheetView>
  </sheetViews>
  <sheetFormatPr defaultRowHeight="14.4" x14ac:dyDescent="0.3"/>
  <cols>
    <col min="1" max="1" width="24.5546875" customWidth="1"/>
    <col min="2" max="2" width="21.6640625" customWidth="1"/>
    <col min="3" max="3" width="57.109375" customWidth="1"/>
    <col min="4" max="4" width="37.6640625" customWidth="1"/>
    <col min="5" max="5" width="22.44140625" customWidth="1"/>
  </cols>
  <sheetData>
    <row r="1" spans="1:7" ht="15" thickBot="1" x14ac:dyDescent="0.35">
      <c r="A1" s="67" t="s">
        <v>47</v>
      </c>
      <c r="B1" s="67"/>
      <c r="C1" s="67"/>
    </row>
    <row r="2" spans="1:7" x14ac:dyDescent="0.3">
      <c r="A2" s="89" t="s">
        <v>7</v>
      </c>
      <c r="B2" s="90"/>
      <c r="C2" s="91"/>
    </row>
    <row r="3" spans="1:7" x14ac:dyDescent="0.3">
      <c r="A3" s="16" t="s">
        <v>4</v>
      </c>
      <c r="B3" s="17" t="s">
        <v>5</v>
      </c>
      <c r="C3" s="18" t="s">
        <v>6</v>
      </c>
      <c r="D3" s="1"/>
      <c r="E3" s="1"/>
      <c r="F3" s="1"/>
      <c r="G3" s="1"/>
    </row>
    <row r="4" spans="1:7" x14ac:dyDescent="0.3">
      <c r="A4" s="4">
        <v>1317900000000</v>
      </c>
      <c r="B4" s="2">
        <f>A4/117.647</f>
        <v>11202155601.077801</v>
      </c>
      <c r="C4" s="5" t="s">
        <v>0</v>
      </c>
      <c r="D4" s="1"/>
      <c r="E4" s="1"/>
      <c r="F4" s="1"/>
      <c r="G4" s="1"/>
    </row>
    <row r="5" spans="1:7" x14ac:dyDescent="0.3">
      <c r="A5" s="4">
        <f>A4/10000*7</f>
        <v>922530000</v>
      </c>
      <c r="B5" s="2">
        <f t="shared" ref="B5:B12" si="0">A5/117.647</f>
        <v>7841508.9207544597</v>
      </c>
      <c r="C5" s="5" t="s">
        <v>1</v>
      </c>
      <c r="E5" s="1"/>
      <c r="F5" s="1"/>
      <c r="G5" s="1"/>
    </row>
    <row r="6" spans="1:7" x14ac:dyDescent="0.3">
      <c r="A6" s="4">
        <f>A5/100*40</f>
        <v>369012000</v>
      </c>
      <c r="B6" s="2">
        <f t="shared" si="0"/>
        <v>3136603.5683017839</v>
      </c>
      <c r="C6" s="5" t="s">
        <v>2</v>
      </c>
      <c r="D6" s="1"/>
      <c r="E6" s="1"/>
    </row>
    <row r="7" spans="1:7" x14ac:dyDescent="0.3">
      <c r="A7" s="4">
        <f>A6/8</f>
        <v>46126500</v>
      </c>
      <c r="B7" s="2">
        <f t="shared" si="0"/>
        <v>392075.44603772298</v>
      </c>
      <c r="C7" s="5" t="s">
        <v>59</v>
      </c>
      <c r="D7" s="1"/>
      <c r="E7" s="1"/>
    </row>
    <row r="8" spans="1:7" x14ac:dyDescent="0.3">
      <c r="A8" s="4">
        <f>A5/100*60</f>
        <v>553518000</v>
      </c>
      <c r="B8" s="2">
        <f t="shared" si="0"/>
        <v>4704905.3524526758</v>
      </c>
      <c r="C8" s="5" t="s">
        <v>23</v>
      </c>
      <c r="D8" s="1"/>
      <c r="E8" s="1"/>
    </row>
    <row r="9" spans="1:7" x14ac:dyDescent="0.3">
      <c r="A9" s="11">
        <f>A8/10*3</f>
        <v>166055400</v>
      </c>
      <c r="B9" s="2">
        <f t="shared" si="0"/>
        <v>1411471.6057358028</v>
      </c>
      <c r="C9" s="12" t="s">
        <v>24</v>
      </c>
      <c r="D9" s="1"/>
      <c r="E9" s="1"/>
    </row>
    <row r="10" spans="1:7" x14ac:dyDescent="0.3">
      <c r="A10" s="11">
        <f>A8/10*7</f>
        <v>387462600</v>
      </c>
      <c r="B10" s="2">
        <f t="shared" si="0"/>
        <v>3293433.7467168733</v>
      </c>
      <c r="C10" s="12" t="s">
        <v>25</v>
      </c>
      <c r="D10" s="1"/>
      <c r="E10" s="1"/>
    </row>
    <row r="11" spans="1:7" x14ac:dyDescent="0.3">
      <c r="A11" s="11">
        <f>A5/100*60</f>
        <v>553518000</v>
      </c>
      <c r="B11" s="2">
        <f t="shared" si="0"/>
        <v>4704905.3524526758</v>
      </c>
      <c r="C11" s="12" t="s">
        <v>26</v>
      </c>
      <c r="D11" s="1"/>
      <c r="E11" s="1"/>
    </row>
    <row r="12" spans="1:7" ht="15" thickBot="1" x14ac:dyDescent="0.35">
      <c r="A12" s="8">
        <f>A11+A7</f>
        <v>599644500</v>
      </c>
      <c r="B12" s="9">
        <f t="shared" si="0"/>
        <v>5096980.7984903986</v>
      </c>
      <c r="C12" s="10" t="s">
        <v>20</v>
      </c>
      <c r="D12" s="1"/>
      <c r="E12" s="1"/>
    </row>
    <row r="13" spans="1:7" ht="15" thickBot="1" x14ac:dyDescent="0.35">
      <c r="A13" s="3"/>
      <c r="B13" s="3"/>
      <c r="C13" s="3"/>
      <c r="D13" s="1"/>
      <c r="E13" s="1"/>
    </row>
    <row r="14" spans="1:7" x14ac:dyDescent="0.3">
      <c r="A14" s="89" t="s">
        <v>8</v>
      </c>
      <c r="B14" s="90"/>
      <c r="C14" s="91"/>
    </row>
    <row r="15" spans="1:7" x14ac:dyDescent="0.3">
      <c r="A15" s="16" t="s">
        <v>4</v>
      </c>
      <c r="B15" s="17" t="s">
        <v>5</v>
      </c>
      <c r="C15" s="18" t="s">
        <v>6</v>
      </c>
    </row>
    <row r="16" spans="1:7" x14ac:dyDescent="0.3">
      <c r="A16" s="4">
        <v>1317900000000</v>
      </c>
      <c r="B16" s="2">
        <f>A16/117.647</f>
        <v>11202155601.077801</v>
      </c>
      <c r="C16" s="5" t="s">
        <v>0</v>
      </c>
    </row>
    <row r="17" spans="1:3" x14ac:dyDescent="0.3">
      <c r="A17" s="4">
        <f>A16/10000*7</f>
        <v>922530000</v>
      </c>
      <c r="B17" s="2">
        <f t="shared" ref="B17:B26" si="1">A17/117.647</f>
        <v>7841508.9207544597</v>
      </c>
      <c r="C17" s="5" t="s">
        <v>1</v>
      </c>
    </row>
    <row r="18" spans="1:3" x14ac:dyDescent="0.3">
      <c r="A18" s="4">
        <f>A17/100*40</f>
        <v>369012000</v>
      </c>
      <c r="B18" s="2">
        <f t="shared" si="1"/>
        <v>3136603.5683017839</v>
      </c>
      <c r="C18" s="5" t="s">
        <v>2</v>
      </c>
    </row>
    <row r="19" spans="1:3" x14ac:dyDescent="0.3">
      <c r="A19" s="4">
        <f>A18/18</f>
        <v>20500666.666666668</v>
      </c>
      <c r="B19" s="2">
        <f t="shared" si="1"/>
        <v>174255.75379454356</v>
      </c>
      <c r="C19" s="5" t="s">
        <v>60</v>
      </c>
    </row>
    <row r="20" spans="1:3" x14ac:dyDescent="0.3">
      <c r="A20" s="4">
        <f>A17/100*60</f>
        <v>553518000</v>
      </c>
      <c r="B20" s="2">
        <f t="shared" si="1"/>
        <v>4704905.3524526758</v>
      </c>
      <c r="C20" s="5" t="s">
        <v>11</v>
      </c>
    </row>
    <row r="21" spans="1:3" x14ac:dyDescent="0.3">
      <c r="A21" s="4">
        <f>A20/250</f>
        <v>2214072</v>
      </c>
      <c r="B21" s="2">
        <f t="shared" si="1"/>
        <v>18819.621409810705</v>
      </c>
      <c r="C21" s="5" t="s">
        <v>3</v>
      </c>
    </row>
    <row r="22" spans="1:3" x14ac:dyDescent="0.3">
      <c r="A22" s="4">
        <f>A21*8</f>
        <v>17712576</v>
      </c>
      <c r="B22" s="2">
        <f t="shared" si="1"/>
        <v>150556.97127848564</v>
      </c>
      <c r="C22" s="5" t="s">
        <v>16</v>
      </c>
    </row>
    <row r="23" spans="1:3" x14ac:dyDescent="0.3">
      <c r="A23" s="4">
        <f>A22+A19</f>
        <v>38213242.666666672</v>
      </c>
      <c r="B23" s="2">
        <f t="shared" si="1"/>
        <v>324812.72507302923</v>
      </c>
      <c r="C23" s="5" t="s">
        <v>18</v>
      </c>
    </row>
    <row r="24" spans="1:3" x14ac:dyDescent="0.3">
      <c r="A24" s="4">
        <f>A21*30+A19</f>
        <v>86922826.666666672</v>
      </c>
      <c r="B24" s="2">
        <f t="shared" si="1"/>
        <v>738844.39608886477</v>
      </c>
      <c r="C24" s="5" t="s">
        <v>33</v>
      </c>
    </row>
    <row r="25" spans="1:3" x14ac:dyDescent="0.3">
      <c r="A25" s="11">
        <f>A19+A21*75</f>
        <v>186556066.66666666</v>
      </c>
      <c r="B25" s="2">
        <f t="shared" si="1"/>
        <v>1585727.3595303462</v>
      </c>
      <c r="C25" s="60" t="s">
        <v>49</v>
      </c>
    </row>
    <row r="26" spans="1:3" ht="15" thickBot="1" x14ac:dyDescent="0.35">
      <c r="A26" s="8">
        <f>A21*125+A19</f>
        <v>297259666.66666669</v>
      </c>
      <c r="B26" s="9">
        <f t="shared" si="1"/>
        <v>2526708.4300208818</v>
      </c>
      <c r="C26" s="7" t="s">
        <v>48</v>
      </c>
    </row>
    <row r="27" spans="1:3" ht="15" thickBot="1" x14ac:dyDescent="0.35">
      <c r="A27" s="3"/>
      <c r="B27" s="3"/>
      <c r="C27" s="43"/>
    </row>
    <row r="28" spans="1:3" x14ac:dyDescent="0.3">
      <c r="A28" s="92" t="s">
        <v>13</v>
      </c>
      <c r="B28" s="93"/>
      <c r="C28" s="94"/>
    </row>
    <row r="29" spans="1:3" x14ac:dyDescent="0.3">
      <c r="A29" s="19" t="s">
        <v>4</v>
      </c>
      <c r="B29" s="20" t="s">
        <v>5</v>
      </c>
      <c r="C29" s="15" t="s">
        <v>6</v>
      </c>
    </row>
    <row r="30" spans="1:3" x14ac:dyDescent="0.3">
      <c r="A30" s="14"/>
      <c r="B30" s="13"/>
      <c r="C30" s="15"/>
    </row>
    <row r="31" spans="1:3" x14ac:dyDescent="0.3">
      <c r="A31" s="42">
        <v>58627823</v>
      </c>
      <c r="B31" s="2">
        <f>A31/117.647</f>
        <v>498336.74466837232</v>
      </c>
      <c r="C31" s="5" t="s">
        <v>34</v>
      </c>
    </row>
    <row r="32" spans="1:3" x14ac:dyDescent="0.3">
      <c r="A32" s="4">
        <f>A31/100*40</f>
        <v>23451129.199999999</v>
      </c>
      <c r="B32" s="2">
        <f t="shared" ref="B32:B39" si="2">A32/117.647</f>
        <v>199334.69786734891</v>
      </c>
      <c r="C32" s="5" t="s">
        <v>2</v>
      </c>
    </row>
    <row r="33" spans="1:3" x14ac:dyDescent="0.3">
      <c r="A33" s="4">
        <f>A32/11</f>
        <v>2131920.8363636364</v>
      </c>
      <c r="B33" s="2">
        <f t="shared" si="2"/>
        <v>18121.336169758993</v>
      </c>
      <c r="C33" s="5" t="s">
        <v>58</v>
      </c>
    </row>
    <row r="34" spans="1:3" x14ac:dyDescent="0.3">
      <c r="A34" s="4">
        <f>A31/100*60</f>
        <v>35176693.799999997</v>
      </c>
      <c r="B34" s="2">
        <f t="shared" si="2"/>
        <v>299002.04680102336</v>
      </c>
      <c r="C34" s="5" t="s">
        <v>11</v>
      </c>
    </row>
    <row r="35" spans="1:3" x14ac:dyDescent="0.3">
      <c r="A35" s="4">
        <f>A34/110</f>
        <v>319788.12545454543</v>
      </c>
      <c r="B35" s="2">
        <f t="shared" si="2"/>
        <v>2718.2004254638487</v>
      </c>
      <c r="C35" s="5" t="s">
        <v>15</v>
      </c>
    </row>
    <row r="36" spans="1:3" x14ac:dyDescent="0.3">
      <c r="A36" s="4">
        <f>A35*3</f>
        <v>959364.37636363623</v>
      </c>
      <c r="B36" s="2">
        <f t="shared" si="2"/>
        <v>8154.601276391546</v>
      </c>
      <c r="C36" s="5" t="s">
        <v>14</v>
      </c>
    </row>
    <row r="37" spans="1:3" x14ac:dyDescent="0.3">
      <c r="A37" s="4">
        <f>A36+A33</f>
        <v>3091285.2127272729</v>
      </c>
      <c r="B37" s="2">
        <f t="shared" si="2"/>
        <v>26275.937446150543</v>
      </c>
      <c r="C37" s="5" t="s">
        <v>21</v>
      </c>
    </row>
    <row r="38" spans="1:3" x14ac:dyDescent="0.3">
      <c r="A38" s="4">
        <f>A35*55</f>
        <v>17588346.899999999</v>
      </c>
      <c r="B38" s="2">
        <f t="shared" si="2"/>
        <v>149501.02340051168</v>
      </c>
      <c r="C38" s="6" t="s">
        <v>12</v>
      </c>
    </row>
    <row r="39" spans="1:3" ht="15" thickBot="1" x14ac:dyDescent="0.35">
      <c r="A39" s="8">
        <f>A38+A33</f>
        <v>19720267.736363634</v>
      </c>
      <c r="B39" s="9">
        <f t="shared" si="2"/>
        <v>167622.35957027067</v>
      </c>
      <c r="C39" s="10" t="s">
        <v>17</v>
      </c>
    </row>
    <row r="40" spans="1:3" ht="31.5" customHeight="1" thickBot="1" x14ac:dyDescent="0.35">
      <c r="A40" s="58"/>
      <c r="B40" s="59"/>
      <c r="C40" s="7"/>
    </row>
    <row r="41" spans="1:3" ht="33" customHeight="1" x14ac:dyDescent="0.3">
      <c r="A41" s="77" t="s">
        <v>35</v>
      </c>
      <c r="B41" s="78"/>
      <c r="C41" s="79"/>
    </row>
    <row r="42" spans="1:3" ht="27" customHeight="1" x14ac:dyDescent="0.3">
      <c r="A42" s="80" t="s">
        <v>31</v>
      </c>
      <c r="B42" s="81"/>
      <c r="C42" s="82"/>
    </row>
    <row r="43" spans="1:3" ht="15" customHeight="1" x14ac:dyDescent="0.3">
      <c r="A43" s="83" t="s">
        <v>32</v>
      </c>
      <c r="B43" s="84"/>
      <c r="C43" s="85"/>
    </row>
    <row r="44" spans="1:3" x14ac:dyDescent="0.3">
      <c r="A44" s="83" t="s">
        <v>36</v>
      </c>
      <c r="B44" s="84"/>
      <c r="C44" s="85"/>
    </row>
    <row r="45" spans="1:3" ht="15" thickBot="1" x14ac:dyDescent="0.35">
      <c r="A45" s="86"/>
      <c r="B45" s="87"/>
      <c r="C45" s="88"/>
    </row>
  </sheetData>
  <mergeCells count="9">
    <mergeCell ref="A1:C1"/>
    <mergeCell ref="A43:C43"/>
    <mergeCell ref="A44:C44"/>
    <mergeCell ref="A45:C45"/>
    <mergeCell ref="A42:C42"/>
    <mergeCell ref="A2:C2"/>
    <mergeCell ref="A14:C14"/>
    <mergeCell ref="A28:C28"/>
    <mergeCell ref="A41:C41"/>
  </mergeCells>
  <printOptions horizontalCentered="1" verticalCentered="1"/>
  <pageMargins left="0.7" right="0.7" top="0.5" bottom="0.5" header="0.3" footer="0.3"/>
  <pageSetup paperSize="9" orientation="landscape" r:id="rId1"/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836D-9449-45C9-92FB-A4721F541C36}">
  <dimension ref="A1:G44"/>
  <sheetViews>
    <sheetView workbookViewId="0">
      <selection activeCell="D10" sqref="D10"/>
    </sheetView>
  </sheetViews>
  <sheetFormatPr defaultRowHeight="14.4" x14ac:dyDescent="0.3"/>
  <cols>
    <col min="1" max="1" width="24.5546875" customWidth="1"/>
    <col min="2" max="2" width="21.6640625" customWidth="1"/>
    <col min="3" max="3" width="57.109375" customWidth="1"/>
    <col min="4" max="4" width="37.6640625" customWidth="1"/>
    <col min="5" max="5" width="22.44140625" customWidth="1"/>
  </cols>
  <sheetData>
    <row r="1" spans="1:7" ht="15" thickBot="1" x14ac:dyDescent="0.35">
      <c r="A1" s="67" t="s">
        <v>54</v>
      </c>
      <c r="B1" s="67"/>
      <c r="C1" s="67"/>
    </row>
    <row r="2" spans="1:7" x14ac:dyDescent="0.3">
      <c r="A2" s="89" t="s">
        <v>7</v>
      </c>
      <c r="B2" s="90"/>
      <c r="C2" s="91"/>
    </row>
    <row r="3" spans="1:7" x14ac:dyDescent="0.3">
      <c r="A3" s="16" t="s">
        <v>4</v>
      </c>
      <c r="B3" s="17" t="s">
        <v>5</v>
      </c>
      <c r="C3" s="18" t="s">
        <v>6</v>
      </c>
      <c r="D3" s="1"/>
      <c r="E3" s="1"/>
      <c r="F3" s="1"/>
      <c r="G3" s="1"/>
    </row>
    <row r="4" spans="1:7" x14ac:dyDescent="0.3">
      <c r="A4" s="4">
        <v>1317900000000</v>
      </c>
      <c r="B4" s="2">
        <f>A4/117.647</f>
        <v>11202155601.077801</v>
      </c>
      <c r="C4" s="5" t="s">
        <v>0</v>
      </c>
      <c r="D4" s="1"/>
      <c r="E4" s="1"/>
      <c r="F4" s="1"/>
      <c r="G4" s="1"/>
    </row>
    <row r="5" spans="1:7" x14ac:dyDescent="0.3">
      <c r="A5" s="4">
        <f>A4/10000*7</f>
        <v>922530000</v>
      </c>
      <c r="B5" s="2">
        <f t="shared" ref="B5:B11" si="0">A5/117.647</f>
        <v>7841508.9207544597</v>
      </c>
      <c r="C5" s="5" t="s">
        <v>1</v>
      </c>
      <c r="E5" s="1"/>
      <c r="F5" s="1"/>
      <c r="G5" s="1"/>
    </row>
    <row r="6" spans="1:7" x14ac:dyDescent="0.3">
      <c r="A6" s="4">
        <f>A5/2</f>
        <v>461265000</v>
      </c>
      <c r="B6" s="2">
        <f t="shared" si="0"/>
        <v>3920754.4603772298</v>
      </c>
      <c r="C6" s="5" t="s">
        <v>2</v>
      </c>
      <c r="D6" s="1"/>
      <c r="E6" s="1"/>
    </row>
    <row r="7" spans="1:7" x14ac:dyDescent="0.3">
      <c r="A7" s="4">
        <f>A6/8</f>
        <v>57658125</v>
      </c>
      <c r="B7" s="2">
        <f t="shared" si="0"/>
        <v>490094.30754715373</v>
      </c>
      <c r="C7" s="5" t="s">
        <v>59</v>
      </c>
      <c r="D7" s="1"/>
      <c r="E7" s="1"/>
    </row>
    <row r="8" spans="1:7" x14ac:dyDescent="0.3">
      <c r="A8" s="4">
        <f>A6/2</f>
        <v>230632500</v>
      </c>
      <c r="B8" s="2">
        <f t="shared" si="0"/>
        <v>1960377.2301886149</v>
      </c>
      <c r="C8" s="5" t="s">
        <v>9</v>
      </c>
      <c r="D8" s="1"/>
      <c r="E8" s="1"/>
    </row>
    <row r="9" spans="1:7" x14ac:dyDescent="0.3">
      <c r="A9" s="11">
        <f>A8+A7</f>
        <v>288290625</v>
      </c>
      <c r="B9" s="2">
        <f t="shared" si="0"/>
        <v>2450471.5377357686</v>
      </c>
      <c r="C9" s="12" t="s">
        <v>19</v>
      </c>
      <c r="D9" s="1"/>
      <c r="E9" s="1"/>
    </row>
    <row r="10" spans="1:7" x14ac:dyDescent="0.3">
      <c r="A10" s="11">
        <f>A6</f>
        <v>461265000</v>
      </c>
      <c r="B10" s="2">
        <f t="shared" si="0"/>
        <v>3920754.4603772298</v>
      </c>
      <c r="C10" s="12" t="s">
        <v>10</v>
      </c>
      <c r="D10" s="1"/>
      <c r="E10" s="1"/>
    </row>
    <row r="11" spans="1:7" ht="15" thickBot="1" x14ac:dyDescent="0.35">
      <c r="A11" s="8">
        <f>A10+A7</f>
        <v>518923125</v>
      </c>
      <c r="B11" s="9">
        <f t="shared" si="0"/>
        <v>4410848.7679243842</v>
      </c>
      <c r="C11" s="10" t="s">
        <v>20</v>
      </c>
      <c r="D11" s="1"/>
      <c r="E11" s="1"/>
    </row>
    <row r="12" spans="1:7" ht="15" thickBot="1" x14ac:dyDescent="0.35">
      <c r="A12" s="3"/>
      <c r="B12" s="3"/>
      <c r="C12" s="3"/>
      <c r="D12" s="1"/>
      <c r="E12" s="1"/>
    </row>
    <row r="13" spans="1:7" x14ac:dyDescent="0.3">
      <c r="A13" s="89" t="s">
        <v>8</v>
      </c>
      <c r="B13" s="90"/>
      <c r="C13" s="91"/>
    </row>
    <row r="14" spans="1:7" x14ac:dyDescent="0.3">
      <c r="A14" s="16" t="s">
        <v>4</v>
      </c>
      <c r="B14" s="17" t="s">
        <v>5</v>
      </c>
      <c r="C14" s="18"/>
    </row>
    <row r="15" spans="1:7" x14ac:dyDescent="0.3">
      <c r="A15" s="4">
        <v>1317900000000</v>
      </c>
      <c r="B15" s="2">
        <f>A15/117.647</f>
        <v>11202155601.077801</v>
      </c>
      <c r="C15" s="5" t="s">
        <v>0</v>
      </c>
    </row>
    <row r="16" spans="1:7" x14ac:dyDescent="0.3">
      <c r="A16" s="4">
        <f>A15/10000*7</f>
        <v>922530000</v>
      </c>
      <c r="B16" s="2">
        <f t="shared" ref="B16:B25" si="1">A16/117.647</f>
        <v>7841508.9207544597</v>
      </c>
      <c r="C16" s="5" t="s">
        <v>1</v>
      </c>
    </row>
    <row r="17" spans="1:3" x14ac:dyDescent="0.3">
      <c r="A17" s="4">
        <f>A16/10*2</f>
        <v>184506000</v>
      </c>
      <c r="B17" s="2">
        <f t="shared" si="1"/>
        <v>1568301.7841508919</v>
      </c>
      <c r="C17" s="5" t="s">
        <v>2</v>
      </c>
    </row>
    <row r="18" spans="1:3" x14ac:dyDescent="0.3">
      <c r="A18" s="4">
        <f>A17/18</f>
        <v>10250333.333333334</v>
      </c>
      <c r="B18" s="2">
        <f t="shared" si="1"/>
        <v>87127.876897271781</v>
      </c>
      <c r="C18" s="5" t="s">
        <v>60</v>
      </c>
    </row>
    <row r="19" spans="1:3" x14ac:dyDescent="0.3">
      <c r="A19" s="4">
        <f>A16/10*8</f>
        <v>738024000</v>
      </c>
      <c r="B19" s="2">
        <f t="shared" si="1"/>
        <v>6273207.1366035677</v>
      </c>
      <c r="C19" s="5" t="s">
        <v>11</v>
      </c>
    </row>
    <row r="20" spans="1:3" x14ac:dyDescent="0.3">
      <c r="A20" s="4">
        <f>A19/250</f>
        <v>2952096</v>
      </c>
      <c r="B20" s="2">
        <f t="shared" si="1"/>
        <v>25092.828546414272</v>
      </c>
      <c r="C20" s="5" t="s">
        <v>3</v>
      </c>
    </row>
    <row r="21" spans="1:3" x14ac:dyDescent="0.3">
      <c r="A21" s="4">
        <f>A20*8</f>
        <v>23616768</v>
      </c>
      <c r="B21" s="2">
        <f t="shared" si="1"/>
        <v>200742.62837131417</v>
      </c>
      <c r="C21" s="5" t="s">
        <v>16</v>
      </c>
    </row>
    <row r="22" spans="1:3" x14ac:dyDescent="0.3">
      <c r="A22" s="4">
        <f>A21+A18</f>
        <v>33867101.333333336</v>
      </c>
      <c r="B22" s="2">
        <f t="shared" si="1"/>
        <v>287870.50526858598</v>
      </c>
      <c r="C22" s="5" t="s">
        <v>18</v>
      </c>
    </row>
    <row r="23" spans="1:3" x14ac:dyDescent="0.3">
      <c r="A23" s="4">
        <f>A20*30+A18</f>
        <v>98813213.333333328</v>
      </c>
      <c r="B23" s="2">
        <f t="shared" si="1"/>
        <v>839912.73328969989</v>
      </c>
      <c r="C23" s="5" t="s">
        <v>33</v>
      </c>
    </row>
    <row r="24" spans="1:3" x14ac:dyDescent="0.3">
      <c r="A24" s="4">
        <f>A18+A20*75</f>
        <v>231657533.33333334</v>
      </c>
      <c r="B24" s="2">
        <f t="shared" si="1"/>
        <v>1969090.0178783422</v>
      </c>
      <c r="C24" s="5" t="s">
        <v>50</v>
      </c>
    </row>
    <row r="25" spans="1:3" ht="15" thickBot="1" x14ac:dyDescent="0.35">
      <c r="A25" s="8">
        <f>A20*125+A18</f>
        <v>379262333.33333331</v>
      </c>
      <c r="B25" s="9">
        <f t="shared" si="1"/>
        <v>3223731.4451990556</v>
      </c>
      <c r="C25" s="10" t="s">
        <v>17</v>
      </c>
    </row>
    <row r="26" spans="1:3" ht="15" thickBot="1" x14ac:dyDescent="0.35">
      <c r="A26" s="3"/>
      <c r="B26" s="3"/>
      <c r="C26" s="43"/>
    </row>
    <row r="27" spans="1:3" x14ac:dyDescent="0.3">
      <c r="A27" s="92" t="s">
        <v>13</v>
      </c>
      <c r="B27" s="93"/>
      <c r="C27" s="94"/>
    </row>
    <row r="28" spans="1:3" x14ac:dyDescent="0.3">
      <c r="A28" s="19" t="s">
        <v>4</v>
      </c>
      <c r="B28" s="20" t="s">
        <v>5</v>
      </c>
      <c r="C28" s="15" t="s">
        <v>6</v>
      </c>
    </row>
    <row r="29" spans="1:3" x14ac:dyDescent="0.3">
      <c r="A29" s="14"/>
      <c r="B29" s="13"/>
      <c r="C29" s="15"/>
    </row>
    <row r="30" spans="1:3" x14ac:dyDescent="0.3">
      <c r="A30" s="42">
        <v>58627823</v>
      </c>
      <c r="B30" s="2">
        <f>A30/117.647</f>
        <v>498336.74466837232</v>
      </c>
      <c r="C30" s="5" t="s">
        <v>22</v>
      </c>
    </row>
    <row r="31" spans="1:3" x14ac:dyDescent="0.3">
      <c r="A31" s="4">
        <f>A30/10*2</f>
        <v>11725564.6</v>
      </c>
      <c r="B31" s="2">
        <f t="shared" ref="B31:B38" si="2">A31/117.647</f>
        <v>99667.348933674453</v>
      </c>
      <c r="C31" s="5" t="s">
        <v>2</v>
      </c>
    </row>
    <row r="32" spans="1:3" x14ac:dyDescent="0.3">
      <c r="A32" s="4">
        <f>A31/11</f>
        <v>1065960.4181818182</v>
      </c>
      <c r="B32" s="2">
        <f t="shared" si="2"/>
        <v>9060.6680848794967</v>
      </c>
      <c r="C32" s="5" t="s">
        <v>58</v>
      </c>
    </row>
    <row r="33" spans="1:3" x14ac:dyDescent="0.3">
      <c r="A33" s="4">
        <f>A30/10*8</f>
        <v>46902258.399999999</v>
      </c>
      <c r="B33" s="2">
        <f t="shared" si="2"/>
        <v>398669.39573469781</v>
      </c>
      <c r="C33" s="5" t="s">
        <v>11</v>
      </c>
    </row>
    <row r="34" spans="1:3" x14ac:dyDescent="0.3">
      <c r="A34" s="4">
        <f>A33/110</f>
        <v>426384.16727272724</v>
      </c>
      <c r="B34" s="2">
        <f t="shared" si="2"/>
        <v>3624.2672339517985</v>
      </c>
      <c r="C34" s="5" t="s">
        <v>15</v>
      </c>
    </row>
    <row r="35" spans="1:3" x14ac:dyDescent="0.3">
      <c r="A35" s="4">
        <f>A34*3</f>
        <v>1279152.5018181817</v>
      </c>
      <c r="B35" s="2">
        <f t="shared" si="2"/>
        <v>10872.801701855395</v>
      </c>
      <c r="C35" s="5" t="s">
        <v>14</v>
      </c>
    </row>
    <row r="36" spans="1:3" x14ac:dyDescent="0.3">
      <c r="A36" s="4">
        <f>A35+A32</f>
        <v>2345112.92</v>
      </c>
      <c r="B36" s="2">
        <f t="shared" si="2"/>
        <v>19933.469786734891</v>
      </c>
      <c r="C36" s="5" t="s">
        <v>21</v>
      </c>
    </row>
    <row r="37" spans="1:3" x14ac:dyDescent="0.3">
      <c r="A37" s="4">
        <f>A34*55</f>
        <v>23451129.199999999</v>
      </c>
      <c r="B37" s="2">
        <f t="shared" si="2"/>
        <v>199334.69786734891</v>
      </c>
      <c r="C37" s="6" t="s">
        <v>12</v>
      </c>
    </row>
    <row r="38" spans="1:3" ht="15" thickBot="1" x14ac:dyDescent="0.35">
      <c r="A38" s="8">
        <f>A37+A32</f>
        <v>24517089.618181817</v>
      </c>
      <c r="B38" s="9">
        <f t="shared" si="2"/>
        <v>208395.3659522284</v>
      </c>
      <c r="C38" s="10" t="s">
        <v>17</v>
      </c>
    </row>
    <row r="39" spans="1:3" ht="29.25" customHeight="1" thickBot="1" x14ac:dyDescent="0.35">
      <c r="A39" s="58"/>
      <c r="B39" s="59"/>
      <c r="C39" s="7"/>
    </row>
    <row r="40" spans="1:3" ht="30" customHeight="1" x14ac:dyDescent="0.3">
      <c r="A40" s="77" t="s">
        <v>35</v>
      </c>
      <c r="B40" s="78"/>
      <c r="C40" s="79"/>
    </row>
    <row r="41" spans="1:3" ht="26.4" customHeight="1" x14ac:dyDescent="0.3">
      <c r="A41" s="80" t="s">
        <v>31</v>
      </c>
      <c r="B41" s="81"/>
      <c r="C41" s="82"/>
    </row>
    <row r="42" spans="1:3" ht="17.25" customHeight="1" x14ac:dyDescent="0.3">
      <c r="A42" s="83" t="s">
        <v>32</v>
      </c>
      <c r="B42" s="84"/>
      <c r="C42" s="85"/>
    </row>
    <row r="43" spans="1:3" ht="15" customHeight="1" x14ac:dyDescent="0.3">
      <c r="A43" s="83" t="s">
        <v>36</v>
      </c>
      <c r="B43" s="84"/>
      <c r="C43" s="85"/>
    </row>
    <row r="44" spans="1:3" ht="15" thickBot="1" x14ac:dyDescent="0.35">
      <c r="A44" s="86"/>
      <c r="B44" s="87"/>
      <c r="C44" s="88"/>
    </row>
  </sheetData>
  <mergeCells count="9">
    <mergeCell ref="A1:C1"/>
    <mergeCell ref="A44:C44"/>
    <mergeCell ref="A41:C41"/>
    <mergeCell ref="A2:C2"/>
    <mergeCell ref="A13:C13"/>
    <mergeCell ref="A42:C42"/>
    <mergeCell ref="A40:C40"/>
    <mergeCell ref="A43:C43"/>
    <mergeCell ref="A27:C27"/>
  </mergeCells>
  <printOptions horizontalCentered="1" verticalCentered="1"/>
  <pageMargins left="0.7" right="0.7" top="0.5" bottom="0.5" header="0.3" footer="0.3"/>
  <pageSetup paperSize="9" orientation="landscape" r:id="rId1"/>
  <rowBreaks count="1" manualBreakCount="1">
    <brk id="2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8C14D-18BF-4E5D-8C26-E2CE9CD4D0C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posledice izmena ZFPA</vt:lpstr>
      <vt:lpstr>Na osnovu novog ZFPA</vt:lpstr>
      <vt:lpstr>Na osnovu starog ZFPA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User</cp:lastModifiedBy>
  <cp:lastPrinted>2022-03-13T19:19:57Z</cp:lastPrinted>
  <dcterms:created xsi:type="dcterms:W3CDTF">2021-11-08T06:58:14Z</dcterms:created>
  <dcterms:modified xsi:type="dcterms:W3CDTF">2022-03-17T09:50:00Z</dcterms:modified>
</cp:coreProperties>
</file>