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_transparency i posao\"/>
    </mc:Choice>
  </mc:AlternateContent>
  <xr:revisionPtr revIDLastSave="0" documentId="13_ncr:1_{13330C17-6026-4199-97B4-99FF0BF7F06C}" xr6:coauthVersionLast="47" xr6:coauthVersionMax="47" xr10:uidLastSave="{00000000-0000-0000-0000-000000000000}"/>
  <bookViews>
    <workbookView xWindow="-108" yWindow="-108" windowWidth="23256" windowHeight="12576" activeTab="1" xr2:uid="{DEBC36B3-6CF0-4598-BDBA-C272CE7C7BC9}"/>
  </bookViews>
  <sheets>
    <sheet name="posledice izmena ZFPA" sheetId="4" r:id="rId1"/>
    <sheet name="Novi ZFPA" sheetId="2" r:id="rId2"/>
    <sheet name="Prethodni ZFPA" sheetId="1" r:id="rId3"/>
    <sheet name="Sheet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4" l="1"/>
  <c r="B19" i="4"/>
  <c r="B17" i="4"/>
  <c r="B18" i="4"/>
  <c r="B16" i="4"/>
  <c r="B12" i="4"/>
  <c r="B14" i="4"/>
  <c r="B13" i="4"/>
  <c r="B11" i="4"/>
  <c r="B10" i="4"/>
  <c r="B8" i="4"/>
  <c r="B7" i="4"/>
  <c r="B5" i="4"/>
  <c r="B4" i="4"/>
  <c r="B34" i="1"/>
  <c r="B35" i="1"/>
  <c r="B36" i="1"/>
  <c r="B37" i="1"/>
  <c r="B38" i="1"/>
  <c r="B39" i="1"/>
  <c r="B40" i="1"/>
  <c r="B41" i="1"/>
  <c r="B33" i="1"/>
  <c r="B27" i="1"/>
  <c r="B17" i="1"/>
  <c r="B18" i="1"/>
  <c r="B19" i="1"/>
  <c r="B20" i="1"/>
  <c r="B21" i="1"/>
  <c r="B22" i="1"/>
  <c r="B23" i="1"/>
  <c r="B24" i="1"/>
  <c r="B25" i="1"/>
  <c r="B26" i="1"/>
  <c r="B16" i="1"/>
  <c r="B10" i="1"/>
  <c r="B11" i="1"/>
  <c r="B12" i="1"/>
  <c r="B9" i="1"/>
  <c r="B8" i="1"/>
  <c r="B7" i="1"/>
  <c r="B6" i="1"/>
  <c r="B5" i="1"/>
  <c r="B4" i="1"/>
  <c r="B41" i="2"/>
  <c r="B42" i="2"/>
  <c r="B40" i="2"/>
  <c r="B39" i="2"/>
  <c r="B38" i="2"/>
  <c r="B37" i="2"/>
  <c r="B36" i="2"/>
  <c r="B35" i="2"/>
  <c r="B34" i="2"/>
  <c r="B28" i="2"/>
  <c r="B27" i="2"/>
  <c r="B26" i="2"/>
  <c r="B25" i="2"/>
  <c r="B24" i="2"/>
  <c r="B23" i="2"/>
  <c r="B22" i="2"/>
  <c r="B21" i="2"/>
  <c r="B20" i="2"/>
  <c r="B19" i="2"/>
  <c r="B18" i="2"/>
  <c r="B17" i="2"/>
  <c r="B13" i="2"/>
  <c r="B12" i="2"/>
  <c r="B11" i="2"/>
  <c r="B10" i="2"/>
  <c r="B9" i="2"/>
  <c r="B8" i="2"/>
  <c r="B7" i="2"/>
  <c r="B6" i="2"/>
  <c r="B5" i="2"/>
  <c r="B4" i="2"/>
  <c r="A37" i="2"/>
  <c r="A35" i="2"/>
  <c r="A21" i="2"/>
  <c r="A19" i="2"/>
  <c r="A12" i="2"/>
  <c r="A9" i="2"/>
  <c r="A6" i="2"/>
  <c r="A36" i="2"/>
  <c r="A38" i="2"/>
  <c r="A39" i="2"/>
  <c r="A40" i="2"/>
  <c r="A41" i="2"/>
  <c r="A42" i="2"/>
  <c r="A20" i="2"/>
  <c r="A22" i="2"/>
  <c r="A27" i="2"/>
  <c r="A28" i="2"/>
  <c r="A23" i="2"/>
  <c r="A24" i="2"/>
  <c r="A25" i="2"/>
  <c r="A26" i="2"/>
  <c r="A7" i="2"/>
  <c r="A8" i="2"/>
  <c r="A10" i="2"/>
  <c r="A11" i="2"/>
  <c r="A17" i="4"/>
  <c r="A18" i="4"/>
  <c r="A11" i="4"/>
  <c r="A12" i="4"/>
  <c r="A8" i="4"/>
  <c r="A5" i="4"/>
  <c r="A18" i="2"/>
  <c r="A5" i="2"/>
  <c r="A5" i="1"/>
  <c r="A6" i="1"/>
  <c r="A7" i="1"/>
  <c r="A17" i="1"/>
  <c r="A20" i="1"/>
  <c r="A21" i="1"/>
  <c r="A24" i="1"/>
  <c r="A18" i="1"/>
  <c r="A19" i="1"/>
  <c r="A25" i="1"/>
  <c r="A10" i="4"/>
  <c r="A36" i="1"/>
  <c r="A34" i="1"/>
  <c r="A35" i="1"/>
  <c r="A37" i="1"/>
  <c r="A8" i="1"/>
  <c r="A40" i="1"/>
  <c r="A38" i="1"/>
  <c r="A26" i="1"/>
  <c r="A22" i="1"/>
  <c r="A11" i="1"/>
  <c r="A9" i="1"/>
  <c r="A4" i="4"/>
  <c r="A41" i="1"/>
  <c r="A39" i="1"/>
  <c r="A23" i="1"/>
  <c r="A27" i="1"/>
  <c r="A12" i="1"/>
  <c r="A10" i="1"/>
  <c r="A7" i="4"/>
  <c r="A16" i="4"/>
  <c r="A13" i="4"/>
  <c r="A20" i="4"/>
  <c r="A13" i="2"/>
  <c r="B9" i="4"/>
  <c r="A9" i="4"/>
  <c r="A6" i="4"/>
  <c r="B6" i="4"/>
  <c r="A14" i="4"/>
  <c r="A15" i="4"/>
  <c r="A21" i="4"/>
  <c r="B21" i="4"/>
  <c r="B15" i="4"/>
</calcChain>
</file>

<file path=xl/sharedStrings.xml><?xml version="1.0" encoding="utf-8"?>
<sst xmlns="http://schemas.openxmlformats.org/spreadsheetml/2006/main" count="125" uniqueCount="65">
  <si>
    <t>osnovica za obračun</t>
  </si>
  <si>
    <t>ukupno iz budžeta za finansiranje kampanje</t>
  </si>
  <si>
    <t>za raspodelu na jednake delove</t>
  </si>
  <si>
    <t>po podnosiocu izborne liste (21 lista, kao 2020)</t>
  </si>
  <si>
    <t>po jednom osvojenom mandatu</t>
  </si>
  <si>
    <t>RSD</t>
  </si>
  <si>
    <t>EUR</t>
  </si>
  <si>
    <t>Legenda</t>
  </si>
  <si>
    <t>Sredstva za finansiranje kampanje za parlamentarne izbore nisu planirana u Budžetu, jer izbori nisu raspisani, ali će morati da se izdvoje iz budžetske rezerve.</t>
  </si>
  <si>
    <t>Finansiranje predsedničke izborne kampanje 2022. iz budžeta</t>
  </si>
  <si>
    <t>Finansiranje parlamentarne izborne kampanje 2022. iz budžeta</t>
  </si>
  <si>
    <t>za svakog predlagača kandidata koji uđe u drugi krug</t>
  </si>
  <si>
    <t>za predlagača kandidata koji pobedi u prvom krugu</t>
  </si>
  <si>
    <t>po predlagaču kandidata (11 kandidata, kao 2017)</t>
  </si>
  <si>
    <t>za liste koje pređu cenzus ukupno</t>
  </si>
  <si>
    <t>ukupno nakon izbora za listu koja osvoji 50% mandata</t>
  </si>
  <si>
    <t>po predlagaču (ako bi broj kandidata bio 20)</t>
  </si>
  <si>
    <t>Finansiranje kampanje za beogradske izbore</t>
  </si>
  <si>
    <t>po podnosiocu izborne liste (24 liste, kao 2018)</t>
  </si>
  <si>
    <t>ukupno nakon izbora za listu koja pređe cenzus (3 odbornika)</t>
  </si>
  <si>
    <t>po jednom osvojenom mandatu (110 odbornika)</t>
  </si>
  <si>
    <t>nakon izbora za listu koja pređe cenzus (8 poslanika)</t>
  </si>
  <si>
    <t>nakon izbora za listu koja osvoji 50% mandata</t>
  </si>
  <si>
    <t>lista koja osvoji 50% mandata pre i posle izbora ukupno</t>
  </si>
  <si>
    <t>lista koja pređe cenzus ukupno pre i posle izbora ukupno</t>
  </si>
  <si>
    <t>predlagač koji uđe u drugi krug (pre i posle izbora ukupno)</t>
  </si>
  <si>
    <t>predlagač koji pobedi u prvom krugu (pre i posle izbora ukupno)</t>
  </si>
  <si>
    <t>lista koja pređe cenzus pre i posle izbora ukupno</t>
  </si>
  <si>
    <t>ukupno iz budžeta za finansiranje kampanje (nacrt budžeta)</t>
  </si>
  <si>
    <t>ukupno za predlagače iz drugog kruga</t>
  </si>
  <si>
    <t>dodatak predlagaču koji u drugom krugu osvoji 30% glasova</t>
  </si>
  <si>
    <t>dodatak predlagaču koji u drugom krugu osvoji 70% glasova</t>
  </si>
  <si>
    <t>dodatak predlagaču kandidata koji pobedi u prvom krugu</t>
  </si>
  <si>
    <t>o;</t>
  </si>
  <si>
    <t>Finansiranje predsedničke i parlamentarne izborne kampanje 2022. iz budžeta -  projekcija</t>
  </si>
  <si>
    <t>Razlika</t>
  </si>
  <si>
    <t>projekcija smanjenje budžetskih troškova ukoliko se uvede ograničenje - novi ZFPA</t>
  </si>
  <si>
    <r>
      <t>Projekcija po jednoj izbornoj listi/predlagaču kandidata je data</t>
    </r>
    <r>
      <rPr>
        <b/>
        <sz val="11"/>
        <color theme="1"/>
        <rFont val="Calibri"/>
        <family val="2"/>
        <scheme val="minor"/>
      </rPr>
      <t xml:space="preserve"> na osnovu broja učesnika prethodnih predsedničkih izbora iz 2017 (11) i prethodnih parlamentarnih izbora iz 2020 (21). </t>
    </r>
    <r>
      <rPr>
        <sz val="11"/>
        <color theme="1"/>
        <rFont val="Calibri"/>
        <family val="2"/>
        <scheme val="minor"/>
      </rPr>
      <t>U slučaju većeg broja učesnika visina sredstava se umanjuje.</t>
    </r>
  </si>
  <si>
    <t>maksimalni trošak kampanje za parlamentarne i predsedničke izbore - predlog TS</t>
  </si>
  <si>
    <t>Projekcija smanjenja budžetskih rashoda se odnosi na situaciju da jedna stranka, koalicija ili grupa građana pobedi u prvom krugu predsedničkih izbora, osvoji 50% mandata narodnih poslanika i da koristi isključivo budžet za finansiranje kampanje. U slučaju korišćenja privatnih sredstava ili osvajanja većeg broja mandata, razlika se povećava.</t>
  </si>
  <si>
    <t>projekcija: stranka koja ne pređe cenzus a kandiduje predsednika - novi ZFPA</t>
  </si>
  <si>
    <t>projekcija: stranka koja pređe cenzus i kandiduje predsednika - novi ZFPA</t>
  </si>
  <si>
    <t xml:space="preserve">projekcija: 50% mandata i pobeda u prvom krugu predsedničkih - novi ZFPA </t>
  </si>
  <si>
    <t>projekcija: 50% mandata i pobeda u drugom krugu predsedničkih sa 70% glasova- novi  ZFPA</t>
  </si>
  <si>
    <t>Sredstva za finansiranje kampanje za parlamentarne izbore će biti izdvojena iz budžetske rezerve.</t>
  </si>
  <si>
    <t>Projekcija po jednoj izbornoj listi/predlagaču kandidata na osnovu broja učesnika prethodnih izbora</t>
  </si>
  <si>
    <t>lista koja osvoji 30 mandata posle izbora</t>
  </si>
  <si>
    <t>lista koja osvoji 30 mandata ukupno pre i posle izbora</t>
  </si>
  <si>
    <t>projekcija: stranka koja osvoji 30 mandata i kandiduje predsednika - novi ZFPA</t>
  </si>
  <si>
    <t>Posledice izmena Zakona o FPA</t>
  </si>
  <si>
    <t>58.627.823</t>
  </si>
  <si>
    <t xml:space="preserve">ukupno iz budžeta za finansiranje kampanje </t>
  </si>
  <si>
    <t xml:space="preserve">Iznosi u evrima su prikazani prema srednjem kursu NBS na dan 01.02.2022. </t>
  </si>
  <si>
    <t>Novi Zakon o FPA</t>
  </si>
  <si>
    <t>Novi  Zakon o FPA</t>
  </si>
  <si>
    <t xml:space="preserve">Izvor: Zakon o budžetu Republike Srbije za 2022. Za beogradske izbore Odluka o budžetu za 2022, proračun TS na osnovu novih zakonskih rešenja  </t>
  </si>
  <si>
    <t>Prethodni Zakon o FPA</t>
  </si>
  <si>
    <t>Izvor: Zakon o budžetu Republike Srbije za 2022. Za beogradske izbore nacrt budžeta za 2022, proračun TS na osnovu ranije važečih zakonskih rešenja</t>
  </si>
  <si>
    <t>projekcija: stranka koja ne pređe cenzus a kandiduje predsednika - prethodni ZFPA</t>
  </si>
  <si>
    <t>projekcija: stranka koja pređe cenzus i kandiduje predsednika - prethodni  ZFPA</t>
  </si>
  <si>
    <t>projekcija: stranka koja osvoji 30 mandata i kandiduje predsednika - prethodni  ZFPA</t>
  </si>
  <si>
    <t xml:space="preserve">projekcija: 50% mandata i pobeda u prvom krugu predsedničkih - prethodni  ZFPA </t>
  </si>
  <si>
    <t>projekcija: 50% mandata i pobeda u drugom krugu predsedničkih sa 70% glasova- prethodni  ZFPA</t>
  </si>
  <si>
    <t>projekcija smanjenja budžetskih troškova ukoliko se uvede ograničenje - prethodni  ZFPA</t>
  </si>
  <si>
    <t xml:space="preserve">Izvor: Zakon o budžetu Republike Srbije za 2022, proračun TS na osnovu rešenja iz prethodno važećeg  Zakona o finansiranju političkih aktivnosti i novog zakona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</si>
</sst>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Fill="1" applyBorder="1"/>
    <xf numFmtId="4" fontId="0" fillId="0" borderId="8" xfId="0" applyNumberFormat="1" applyBorder="1"/>
    <xf numFmtId="4" fontId="0" fillId="0" borderId="9" xfId="0" applyNumberFormat="1" applyFill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Fill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1" xfId="0" applyNumberFormat="1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2" borderId="6" xfId="0" applyNumberFormat="1" applyFill="1" applyBorder="1"/>
    <xf numFmtId="4" fontId="0" fillId="2" borderId="1" xfId="0" applyNumberFormat="1" applyFill="1" applyBorder="1"/>
    <xf numFmtId="4" fontId="0" fillId="2" borderId="7" xfId="0" applyNumberFormat="1" applyFill="1" applyBorder="1"/>
    <xf numFmtId="4" fontId="0" fillId="3" borderId="6" xfId="0" applyNumberFormat="1" applyFill="1" applyBorder="1"/>
    <xf numFmtId="4" fontId="0" fillId="3" borderId="1" xfId="0" applyNumberFormat="1" applyFill="1" applyBorder="1"/>
    <xf numFmtId="4" fontId="0" fillId="3" borderId="7" xfId="0" applyNumberFormat="1" applyFill="1" applyBorder="1"/>
    <xf numFmtId="4" fontId="0" fillId="4" borderId="6" xfId="0" applyNumberFormat="1" applyFill="1" applyBorder="1"/>
    <xf numFmtId="4" fontId="0" fillId="4" borderId="1" xfId="0" applyNumberFormat="1" applyFill="1" applyBorder="1"/>
    <xf numFmtId="4" fontId="0" fillId="4" borderId="7" xfId="0" applyNumberForma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3" borderId="7" xfId="0" applyNumberFormat="1" applyFont="1" applyFill="1" applyBorder="1"/>
    <xf numFmtId="4" fontId="1" fillId="3" borderId="6" xfId="0" applyNumberFormat="1" applyFont="1" applyFill="1" applyBorder="1"/>
    <xf numFmtId="4" fontId="0" fillId="4" borderId="18" xfId="0" applyNumberFormat="1" applyFill="1" applyBorder="1"/>
    <xf numFmtId="4" fontId="1" fillId="4" borderId="20" xfId="0" applyNumberFormat="1" applyFont="1" applyFill="1" applyBorder="1"/>
    <xf numFmtId="4" fontId="0" fillId="5" borderId="18" xfId="0" applyNumberFormat="1" applyFill="1" applyBorder="1"/>
    <xf numFmtId="4" fontId="0" fillId="5" borderId="20" xfId="0" applyNumberFormat="1" applyFill="1" applyBorder="1"/>
    <xf numFmtId="4" fontId="0" fillId="5" borderId="10" xfId="0" applyNumberFormat="1" applyFill="1" applyBorder="1"/>
    <xf numFmtId="4" fontId="0" fillId="6" borderId="18" xfId="0" applyNumberFormat="1" applyFill="1" applyBorder="1"/>
    <xf numFmtId="4" fontId="1" fillId="6" borderId="20" xfId="0" applyNumberFormat="1" applyFont="1" applyFill="1" applyBorder="1"/>
    <xf numFmtId="4" fontId="0" fillId="6" borderId="20" xfId="0" applyNumberFormat="1" applyFont="1" applyFill="1" applyBorder="1"/>
    <xf numFmtId="4" fontId="1" fillId="6" borderId="18" xfId="0" applyNumberFormat="1" applyFont="1" applyFill="1" applyBorder="1"/>
    <xf numFmtId="4" fontId="1" fillId="3" borderId="30" xfId="0" applyNumberFormat="1" applyFont="1" applyFill="1" applyBorder="1"/>
    <xf numFmtId="4" fontId="0" fillId="3" borderId="6" xfId="0" applyNumberFormat="1" applyFont="1" applyFill="1" applyBorder="1"/>
    <xf numFmtId="4" fontId="0" fillId="3" borderId="30" xfId="0" applyNumberFormat="1" applyFont="1" applyFill="1" applyBorder="1"/>
    <xf numFmtId="4" fontId="0" fillId="3" borderId="7" xfId="0" applyNumberFormat="1" applyFont="1" applyFill="1" applyBorder="1"/>
    <xf numFmtId="4" fontId="0" fillId="0" borderId="32" xfId="0" applyNumberFormat="1" applyBorder="1"/>
    <xf numFmtId="4" fontId="0" fillId="0" borderId="0" xfId="0" applyNumberFormat="1" applyFill="1" applyBorder="1"/>
    <xf numFmtId="0" fontId="1" fillId="0" borderId="31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1725930</xdr:colOff>
      <xdr:row>26</xdr:row>
      <xdr:rowOff>127636</xdr:rowOff>
    </xdr:from>
    <xdr:to>
      <xdr:col>2</xdr:col>
      <xdr:colOff>5573395</xdr:colOff>
      <xdr:row>31</xdr:row>
      <xdr:rowOff>144780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132A45B1-1198-4F70-9AB4-3DD0D218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0470" y="5789296"/>
          <a:ext cx="3847465" cy="93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49</xdr:row>
      <xdr:rowOff>0</xdr:rowOff>
    </xdr:from>
    <xdr:to>
      <xdr:col>2</xdr:col>
      <xdr:colOff>3790950</xdr:colOff>
      <xdr:row>54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BDB896DA-003A-4CB2-8D74-3244751A5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932497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48</xdr:row>
      <xdr:rowOff>0</xdr:rowOff>
    </xdr:from>
    <xdr:to>
      <xdr:col>2</xdr:col>
      <xdr:colOff>3790949</xdr:colOff>
      <xdr:row>54</xdr:row>
      <xdr:rowOff>180975</xdr:rowOff>
    </xdr:to>
    <xdr:pic>
      <xdr:nvPicPr>
        <xdr:cNvPr id="3" name="Picture 2" descr="ts-logo-izbor">
          <a:extLst>
            <a:ext uri="{FF2B5EF4-FFF2-40B4-BE49-F238E27FC236}">
              <a16:creationId xmlns:a16="http://schemas.microsoft.com/office/drawing/2014/main" id="{FB44DB31-0C69-4E87-8AD5-542E1E23B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4" y="9134475"/>
          <a:ext cx="4962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9004-6482-4B54-B75A-B52C243AD1BD}">
  <dimension ref="A1:G26"/>
  <sheetViews>
    <sheetView topLeftCell="A9" workbookViewId="0">
      <selection activeCell="A26" sqref="A26:C26"/>
    </sheetView>
  </sheetViews>
  <sheetFormatPr defaultRowHeight="14.4" x14ac:dyDescent="0.3"/>
  <cols>
    <col min="1" max="1" width="15.109375" customWidth="1"/>
    <col min="2" max="2" width="14.5546875" customWidth="1"/>
    <col min="3" max="3" width="85" customWidth="1"/>
    <col min="4" max="4" width="37.6640625" customWidth="1"/>
    <col min="5" max="5" width="22.44140625" customWidth="1"/>
  </cols>
  <sheetData>
    <row r="1" spans="1:7" ht="15" thickBot="1" x14ac:dyDescent="0.35">
      <c r="A1" s="50" t="s">
        <v>49</v>
      </c>
      <c r="B1" s="50"/>
      <c r="C1" s="50"/>
    </row>
    <row r="2" spans="1:7" ht="18" x14ac:dyDescent="0.35">
      <c r="A2" s="57" t="s">
        <v>34</v>
      </c>
      <c r="B2" s="58"/>
      <c r="C2" s="59"/>
    </row>
    <row r="3" spans="1:7" x14ac:dyDescent="0.3">
      <c r="A3" s="17" t="s">
        <v>5</v>
      </c>
      <c r="B3" s="18" t="s">
        <v>6</v>
      </c>
      <c r="C3" s="19" t="s">
        <v>7</v>
      </c>
      <c r="D3" s="1"/>
      <c r="E3" s="1"/>
      <c r="F3" s="1"/>
      <c r="G3" s="1"/>
    </row>
    <row r="4" spans="1:7" x14ac:dyDescent="0.3">
      <c r="A4" s="22">
        <f>'Prethodni ZFPA'!A7+'Prethodni ZFPA'!A19</f>
        <v>50719181.81818182</v>
      </c>
      <c r="B4" s="23">
        <f>A4/117.5818</f>
        <v>431352.31658455491</v>
      </c>
      <c r="C4" s="24" t="s">
        <v>58</v>
      </c>
      <c r="D4" s="1"/>
      <c r="E4" s="1"/>
      <c r="F4" s="1"/>
      <c r="G4" s="1"/>
    </row>
    <row r="5" spans="1:7" x14ac:dyDescent="0.3">
      <c r="A5" s="22">
        <f>'Novi ZFPA'!A7+'Novi ZFPA'!A20</f>
        <v>51118545.454545453</v>
      </c>
      <c r="B5" s="23">
        <f>A5/117.5818</f>
        <v>434748.79151829152</v>
      </c>
      <c r="C5" s="24" t="s">
        <v>40</v>
      </c>
      <c r="E5" s="1"/>
      <c r="F5" s="1"/>
      <c r="G5" s="1"/>
    </row>
    <row r="6" spans="1:7" x14ac:dyDescent="0.3">
      <c r="A6" s="31">
        <f>A5-A4</f>
        <v>399363.63636363298</v>
      </c>
      <c r="B6" s="31">
        <f>B5-B4</f>
        <v>3396.4749337366084</v>
      </c>
      <c r="C6" s="32" t="s">
        <v>35</v>
      </c>
      <c r="E6" s="1"/>
      <c r="F6" s="1"/>
      <c r="G6" s="1"/>
    </row>
    <row r="7" spans="1:7" x14ac:dyDescent="0.3">
      <c r="A7" s="25">
        <f>'Prethodni ZFPA'!A23+'Prethodni ZFPA'!A7</f>
        <v>74335949.818181813</v>
      </c>
      <c r="B7" s="26">
        <f>A7/117.5818</f>
        <v>632206.25826600555</v>
      </c>
      <c r="C7" s="27" t="s">
        <v>59</v>
      </c>
      <c r="D7" s="1"/>
      <c r="E7" s="1"/>
    </row>
    <row r="8" spans="1:7" x14ac:dyDescent="0.3">
      <c r="A8" s="25">
        <f>'Novi ZFPA'!A24+'Novi ZFPA'!A7</f>
        <v>68831121.454545453</v>
      </c>
      <c r="B8" s="26">
        <f>A8/117.5818</f>
        <v>585389.2477793796</v>
      </c>
      <c r="C8" s="27" t="s">
        <v>41</v>
      </c>
      <c r="D8" s="1"/>
      <c r="E8" s="1"/>
    </row>
    <row r="9" spans="1:7" x14ac:dyDescent="0.3">
      <c r="A9" s="34">
        <f>A8-A7</f>
        <v>-5504828.3636363596</v>
      </c>
      <c r="B9" s="34">
        <f>B8-B7</f>
        <v>-46817.01048662595</v>
      </c>
      <c r="C9" s="33" t="s">
        <v>35</v>
      </c>
      <c r="D9" s="1"/>
      <c r="E9" s="1"/>
    </row>
    <row r="10" spans="1:7" x14ac:dyDescent="0.3">
      <c r="A10" s="45">
        <f>'Prethodni ZFPA'!A7+'Prethodni ZFPA'!A25</f>
        <v>139282061.81818181</v>
      </c>
      <c r="B10" s="46">
        <f>A10/117.5818</f>
        <v>1184554.597889995</v>
      </c>
      <c r="C10" s="47" t="s">
        <v>60</v>
      </c>
      <c r="D10" s="1"/>
      <c r="E10" s="1"/>
    </row>
    <row r="11" spans="1:7" x14ac:dyDescent="0.3">
      <c r="A11" s="45">
        <f>'Novi ZFPA'!A7+'Novi ZFPA'!A26</f>
        <v>117540705.45454545</v>
      </c>
      <c r="B11" s="46">
        <f>A11/117.5818</f>
        <v>999650.50249737164</v>
      </c>
      <c r="C11" s="47" t="s">
        <v>48</v>
      </c>
      <c r="D11" s="1"/>
      <c r="E11" s="1"/>
    </row>
    <row r="12" spans="1:7" x14ac:dyDescent="0.3">
      <c r="A12" s="34">
        <f>A11-A10</f>
        <v>-21741356.36363636</v>
      </c>
      <c r="B12" s="44">
        <f>A12/117.5818</f>
        <v>-184904.09539262333</v>
      </c>
      <c r="C12" s="33" t="s">
        <v>35</v>
      </c>
      <c r="D12" s="1"/>
      <c r="E12" s="1"/>
    </row>
    <row r="13" spans="1:7" x14ac:dyDescent="0.3">
      <c r="A13" s="28">
        <f>'Prethodni ZFPA'!A12+'Prethodni ZFPA'!A27</f>
        <v>862126250</v>
      </c>
      <c r="B13" s="29">
        <f>A13/117.5818</f>
        <v>7332140.263203999</v>
      </c>
      <c r="C13" s="30" t="s">
        <v>61</v>
      </c>
      <c r="D13" s="1"/>
      <c r="E13" s="1"/>
    </row>
    <row r="14" spans="1:7" x14ac:dyDescent="0.3">
      <c r="A14" s="28">
        <f>'Novi ZFPA'!A13+'Novi ZFPA'!A28</f>
        <v>866299600</v>
      </c>
      <c r="B14" s="29">
        <f>A14/117.5818</f>
        <v>7367633.426261547</v>
      </c>
      <c r="C14" s="30" t="s">
        <v>42</v>
      </c>
      <c r="D14" s="1"/>
      <c r="E14" s="1"/>
    </row>
    <row r="15" spans="1:7" x14ac:dyDescent="0.3">
      <c r="A15" s="35">
        <f>A14-A13</f>
        <v>4173350</v>
      </c>
      <c r="B15" s="35">
        <f>B14-B13</f>
        <v>35493.163057547994</v>
      </c>
      <c r="C15" s="36" t="s">
        <v>35</v>
      </c>
      <c r="D15" s="1"/>
      <c r="E15" s="1"/>
    </row>
    <row r="16" spans="1:7" x14ac:dyDescent="0.3">
      <c r="A16" s="40">
        <f>'Prethodni ZFPA'!A10+'Prethodni ZFPA'!A27</f>
        <v>650363681.81818175</v>
      </c>
      <c r="B16" s="40">
        <f>A16/117.5818</f>
        <v>5531159.4295901386</v>
      </c>
      <c r="C16" s="42" t="s">
        <v>62</v>
      </c>
      <c r="D16" s="1"/>
      <c r="E16" s="1"/>
    </row>
    <row r="17" spans="1:5" x14ac:dyDescent="0.3">
      <c r="A17" s="40">
        <f>'Novi ZFPA'!A7+'Novi ZFPA'!A11+'Novi ZFPA'!A28</f>
        <v>715340145.4545455</v>
      </c>
      <c r="B17" s="40">
        <f t="shared" ref="B17:B18" si="0">A17/117.5818</f>
        <v>6083765.9013090925</v>
      </c>
      <c r="C17" s="42" t="s">
        <v>43</v>
      </c>
      <c r="D17" s="1"/>
      <c r="E17" s="1"/>
    </row>
    <row r="18" spans="1:5" x14ac:dyDescent="0.3">
      <c r="A18" s="43">
        <f>A17-A16</f>
        <v>64976463.636363745</v>
      </c>
      <c r="B18" s="43">
        <f t="shared" si="0"/>
        <v>552606.47171895427</v>
      </c>
      <c r="C18" s="41" t="s">
        <v>35</v>
      </c>
      <c r="D18" s="1"/>
      <c r="E18" s="1"/>
    </row>
    <row r="19" spans="1:5" x14ac:dyDescent="0.3">
      <c r="A19" s="37">
        <v>500000000</v>
      </c>
      <c r="B19" s="37">
        <f>A19/117.5818</f>
        <v>4252358.7834171616</v>
      </c>
      <c r="C19" s="38" t="s">
        <v>38</v>
      </c>
      <c r="D19" s="1"/>
      <c r="E19" s="1"/>
    </row>
    <row r="20" spans="1:5" x14ac:dyDescent="0.3">
      <c r="A20" s="37">
        <f>A13-A19</f>
        <v>362126250</v>
      </c>
      <c r="B20" s="37">
        <f>A20/117.5818</f>
        <v>3079781.4797868379</v>
      </c>
      <c r="C20" s="38" t="s">
        <v>63</v>
      </c>
      <c r="D20" s="1"/>
      <c r="E20" s="1"/>
    </row>
    <row r="21" spans="1:5" ht="15" thickBot="1" x14ac:dyDescent="0.35">
      <c r="A21" s="39">
        <f>A14-A19</f>
        <v>366299600</v>
      </c>
      <c r="B21" s="39">
        <f>B14-B19</f>
        <v>3115274.6428443855</v>
      </c>
      <c r="C21" s="38" t="s">
        <v>36</v>
      </c>
      <c r="D21" s="1"/>
      <c r="E21" s="1"/>
    </row>
    <row r="22" spans="1:5" ht="15" thickBot="1" x14ac:dyDescent="0.35">
      <c r="A22" s="9"/>
      <c r="B22" s="10"/>
      <c r="C22" s="11"/>
    </row>
    <row r="23" spans="1:5" ht="29.25" customHeight="1" thickBot="1" x14ac:dyDescent="0.35">
      <c r="A23" s="60" t="s">
        <v>64</v>
      </c>
      <c r="B23" s="61"/>
      <c r="C23" s="62"/>
    </row>
    <row r="24" spans="1:5" ht="18.75" customHeight="1" x14ac:dyDescent="0.3">
      <c r="A24" s="63" t="s">
        <v>44</v>
      </c>
      <c r="B24" s="64"/>
      <c r="C24" s="65"/>
    </row>
    <row r="25" spans="1:5" ht="28.5" customHeight="1" thickBot="1" x14ac:dyDescent="0.35">
      <c r="A25" s="51" t="s">
        <v>37</v>
      </c>
      <c r="B25" s="52"/>
      <c r="C25" s="53"/>
    </row>
    <row r="26" spans="1:5" ht="48" customHeight="1" thickBot="1" x14ac:dyDescent="0.35">
      <c r="A26" s="54" t="s">
        <v>39</v>
      </c>
      <c r="B26" s="55"/>
      <c r="C26" s="56"/>
    </row>
  </sheetData>
  <mergeCells count="6">
    <mergeCell ref="A1:C1"/>
    <mergeCell ref="A25:C25"/>
    <mergeCell ref="A26:C26"/>
    <mergeCell ref="A2:C2"/>
    <mergeCell ref="A23:C23"/>
    <mergeCell ref="A24:C24"/>
  </mergeCells>
  <pageMargins left="0.7" right="0.7" top="0.5" bottom="0.5" header="0.3" footer="0.3"/>
  <pageSetup orientation="landscape" r:id="rId1"/>
  <ignoredErrors>
    <ignoredError sqref="B9 B6 B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C6B0-8D95-47BF-82C1-A8C16FC1192C}">
  <dimension ref="A1:G48"/>
  <sheetViews>
    <sheetView tabSelected="1" topLeftCell="A34" workbookViewId="0">
      <selection activeCell="A45" sqref="A45:C45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50" t="s">
        <v>53</v>
      </c>
      <c r="B1" s="50"/>
      <c r="C1" s="50"/>
    </row>
    <row r="2" spans="1:7" x14ac:dyDescent="0.3">
      <c r="A2" s="75" t="s">
        <v>9</v>
      </c>
      <c r="B2" s="76"/>
      <c r="C2" s="77"/>
    </row>
    <row r="3" spans="1:7" x14ac:dyDescent="0.3">
      <c r="A3" s="17" t="s">
        <v>5</v>
      </c>
      <c r="B3" s="18" t="s">
        <v>6</v>
      </c>
      <c r="C3" s="19" t="s">
        <v>7</v>
      </c>
      <c r="D3" s="1"/>
      <c r="E3" s="1"/>
      <c r="F3" s="1"/>
      <c r="G3" s="1"/>
    </row>
    <row r="4" spans="1:7" x14ac:dyDescent="0.3">
      <c r="A4" s="4">
        <v>1317900000000</v>
      </c>
      <c r="B4" s="2">
        <f t="shared" ref="B4:B13" si="0">A4/117.5818</f>
        <v>11208367281.330954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si="0"/>
        <v>7845857.096931668</v>
      </c>
      <c r="C5" s="5" t="s">
        <v>1</v>
      </c>
      <c r="E5" s="1"/>
      <c r="F5" s="1"/>
      <c r="G5" s="1"/>
    </row>
    <row r="6" spans="1:7" x14ac:dyDescent="0.3">
      <c r="A6" s="4">
        <f>A5/100*40</f>
        <v>369012000</v>
      </c>
      <c r="B6" s="2">
        <f t="shared" si="0"/>
        <v>3138342.8387726671</v>
      </c>
      <c r="C6" s="5" t="s">
        <v>2</v>
      </c>
      <c r="D6" s="1"/>
      <c r="E6" s="1"/>
    </row>
    <row r="7" spans="1:7" x14ac:dyDescent="0.3">
      <c r="A7" s="4">
        <f>A6/11</f>
        <v>33546545.454545453</v>
      </c>
      <c r="B7" s="2">
        <f t="shared" si="0"/>
        <v>285303.89443387883</v>
      </c>
      <c r="C7" s="5" t="s">
        <v>13</v>
      </c>
      <c r="D7" s="1"/>
      <c r="E7" s="1"/>
    </row>
    <row r="8" spans="1:7" x14ac:dyDescent="0.3">
      <c r="A8" s="4">
        <f>A6/20</f>
        <v>18450600</v>
      </c>
      <c r="B8" s="2">
        <f t="shared" si="0"/>
        <v>156917.14193863337</v>
      </c>
      <c r="C8" s="5" t="s">
        <v>16</v>
      </c>
      <c r="D8" s="1"/>
      <c r="E8" s="1"/>
    </row>
    <row r="9" spans="1:7" x14ac:dyDescent="0.3">
      <c r="A9" s="4">
        <f>A5/100*60</f>
        <v>553518000</v>
      </c>
      <c r="B9" s="2">
        <f t="shared" si="0"/>
        <v>4707514.2581590004</v>
      </c>
      <c r="C9" s="5" t="s">
        <v>29</v>
      </c>
      <c r="D9" s="1"/>
      <c r="E9" s="1"/>
    </row>
    <row r="10" spans="1:7" x14ac:dyDescent="0.3">
      <c r="A10" s="12">
        <f>A9/10*3</f>
        <v>166055400</v>
      </c>
      <c r="B10" s="2">
        <f t="shared" si="0"/>
        <v>1412254.2774477003</v>
      </c>
      <c r="C10" s="13" t="s">
        <v>30</v>
      </c>
      <c r="D10" s="1"/>
      <c r="E10" s="1"/>
    </row>
    <row r="11" spans="1:7" x14ac:dyDescent="0.3">
      <c r="A11" s="12">
        <f>A9/10*7</f>
        <v>387462600</v>
      </c>
      <c r="B11" s="2">
        <f t="shared" si="0"/>
        <v>3295259.9807113004</v>
      </c>
      <c r="C11" s="13" t="s">
        <v>31</v>
      </c>
      <c r="D11" s="1"/>
      <c r="E11" s="1"/>
    </row>
    <row r="12" spans="1:7" x14ac:dyDescent="0.3">
      <c r="A12" s="12">
        <f>A5/100*60</f>
        <v>553518000</v>
      </c>
      <c r="B12" s="2">
        <f t="shared" si="0"/>
        <v>4707514.2581590004</v>
      </c>
      <c r="C12" s="13" t="s">
        <v>32</v>
      </c>
      <c r="D12" s="1"/>
      <c r="E12" s="1"/>
    </row>
    <row r="13" spans="1:7" ht="15" thickBot="1" x14ac:dyDescent="0.35">
      <c r="A13" s="9">
        <f>A12+A8</f>
        <v>571968600</v>
      </c>
      <c r="B13" s="10">
        <f t="shared" si="0"/>
        <v>4864431.4000976337</v>
      </c>
      <c r="C13" s="11" t="s">
        <v>26</v>
      </c>
      <c r="D13" s="1"/>
      <c r="E13" s="1"/>
    </row>
    <row r="14" spans="1:7" ht="15" thickBot="1" x14ac:dyDescent="0.35">
      <c r="A14" s="3"/>
      <c r="B14" s="3"/>
      <c r="C14" s="3"/>
      <c r="D14" s="1"/>
      <c r="E14" s="1"/>
    </row>
    <row r="15" spans="1:7" x14ac:dyDescent="0.3">
      <c r="A15" s="75" t="s">
        <v>10</v>
      </c>
      <c r="B15" s="76"/>
      <c r="C15" s="77"/>
    </row>
    <row r="16" spans="1:7" x14ac:dyDescent="0.3">
      <c r="A16" s="17" t="s">
        <v>5</v>
      </c>
      <c r="B16" s="18" t="s">
        <v>6</v>
      </c>
      <c r="C16" s="19" t="s">
        <v>7</v>
      </c>
    </row>
    <row r="17" spans="1:3" x14ac:dyDescent="0.3">
      <c r="A17" s="4">
        <v>1317900000000</v>
      </c>
      <c r="B17" s="2">
        <f t="shared" ref="B17:B28" si="1">A17/117.5818</f>
        <v>11208367281.330954</v>
      </c>
      <c r="C17" s="5" t="s">
        <v>0</v>
      </c>
    </row>
    <row r="18" spans="1:3" x14ac:dyDescent="0.3">
      <c r="A18" s="4">
        <f>A17/10000*7</f>
        <v>922530000</v>
      </c>
      <c r="B18" s="2">
        <f t="shared" si="1"/>
        <v>7845857.096931668</v>
      </c>
      <c r="C18" s="5" t="s">
        <v>1</v>
      </c>
    </row>
    <row r="19" spans="1:3" x14ac:dyDescent="0.3">
      <c r="A19" s="4">
        <f>A18/100*40</f>
        <v>369012000</v>
      </c>
      <c r="B19" s="2">
        <f t="shared" si="1"/>
        <v>3138342.8387726671</v>
      </c>
      <c r="C19" s="5" t="s">
        <v>2</v>
      </c>
    </row>
    <row r="20" spans="1:3" x14ac:dyDescent="0.3">
      <c r="A20" s="4">
        <f>A19/21</f>
        <v>17572000</v>
      </c>
      <c r="B20" s="2">
        <f t="shared" si="1"/>
        <v>149444.89708441272</v>
      </c>
      <c r="C20" s="5" t="s">
        <v>3</v>
      </c>
    </row>
    <row r="21" spans="1:3" x14ac:dyDescent="0.3">
      <c r="A21" s="4">
        <f>A18/100*60</f>
        <v>553518000</v>
      </c>
      <c r="B21" s="2">
        <f t="shared" si="1"/>
        <v>4707514.2581590004</v>
      </c>
      <c r="C21" s="5" t="s">
        <v>14</v>
      </c>
    </row>
    <row r="22" spans="1:3" x14ac:dyDescent="0.3">
      <c r="A22" s="4">
        <f>A21/250</f>
        <v>2214072</v>
      </c>
      <c r="B22" s="2">
        <f t="shared" si="1"/>
        <v>18830.057032636003</v>
      </c>
      <c r="C22" s="5" t="s">
        <v>4</v>
      </c>
    </row>
    <row r="23" spans="1:3" x14ac:dyDescent="0.3">
      <c r="A23" s="4">
        <f>A22*8</f>
        <v>17712576</v>
      </c>
      <c r="B23" s="2">
        <f t="shared" si="1"/>
        <v>150640.45626108802</v>
      </c>
      <c r="C23" s="5" t="s">
        <v>21</v>
      </c>
    </row>
    <row r="24" spans="1:3" x14ac:dyDescent="0.3">
      <c r="A24" s="4">
        <f>A23+A20</f>
        <v>35284576</v>
      </c>
      <c r="B24" s="2">
        <f t="shared" si="1"/>
        <v>300085.35334550077</v>
      </c>
      <c r="C24" s="5" t="s">
        <v>24</v>
      </c>
    </row>
    <row r="25" spans="1:3" x14ac:dyDescent="0.3">
      <c r="A25" s="4">
        <f>A22*30</f>
        <v>66422160</v>
      </c>
      <c r="B25" s="2">
        <f t="shared" si="1"/>
        <v>564901.71097908006</v>
      </c>
      <c r="C25" s="5" t="s">
        <v>46</v>
      </c>
    </row>
    <row r="26" spans="1:3" x14ac:dyDescent="0.3">
      <c r="A26" s="4">
        <f>A25+A20</f>
        <v>83994160</v>
      </c>
      <c r="B26" s="2">
        <f t="shared" si="1"/>
        <v>714346.60806349281</v>
      </c>
      <c r="C26" s="5" t="s">
        <v>47</v>
      </c>
    </row>
    <row r="27" spans="1:3" x14ac:dyDescent="0.3">
      <c r="A27" s="4">
        <f>A22*125</f>
        <v>276759000</v>
      </c>
      <c r="B27" s="2">
        <f t="shared" si="1"/>
        <v>2353757.1290795002</v>
      </c>
      <c r="C27" s="6" t="s">
        <v>22</v>
      </c>
    </row>
    <row r="28" spans="1:3" ht="15" thickBot="1" x14ac:dyDescent="0.35">
      <c r="A28" s="7">
        <f>A27+A20</f>
        <v>294331000</v>
      </c>
      <c r="B28" s="10">
        <f t="shared" si="1"/>
        <v>2503202.0261639133</v>
      </c>
      <c r="C28" s="8" t="s">
        <v>23</v>
      </c>
    </row>
    <row r="29" spans="1:3" x14ac:dyDescent="0.3">
      <c r="A29" s="3"/>
      <c r="B29" s="3"/>
      <c r="C29" s="49"/>
    </row>
    <row r="30" spans="1:3" ht="15" thickBot="1" x14ac:dyDescent="0.35">
      <c r="A30" s="50" t="s">
        <v>54</v>
      </c>
      <c r="B30" s="50"/>
      <c r="C30" s="50"/>
    </row>
    <row r="31" spans="1:3" x14ac:dyDescent="0.3">
      <c r="A31" s="78" t="s">
        <v>17</v>
      </c>
      <c r="B31" s="79"/>
      <c r="C31" s="80"/>
    </row>
    <row r="32" spans="1:3" x14ac:dyDescent="0.3">
      <c r="A32" s="20" t="s">
        <v>5</v>
      </c>
      <c r="B32" s="21" t="s">
        <v>6</v>
      </c>
      <c r="C32" s="16" t="s">
        <v>7</v>
      </c>
    </row>
    <row r="33" spans="1:5" x14ac:dyDescent="0.3">
      <c r="A33" s="15"/>
      <c r="B33" s="14"/>
      <c r="C33" s="16"/>
    </row>
    <row r="34" spans="1:5" x14ac:dyDescent="0.3">
      <c r="A34" s="1">
        <v>58627823</v>
      </c>
      <c r="B34" s="2">
        <f t="shared" ref="B34:B40" si="2">A34/117.5818</f>
        <v>498613.07617335336</v>
      </c>
      <c r="C34" s="5" t="s">
        <v>51</v>
      </c>
      <c r="E34" t="s">
        <v>50</v>
      </c>
    </row>
    <row r="35" spans="1:5" x14ac:dyDescent="0.3">
      <c r="A35" s="4">
        <f>A34/100*40</f>
        <v>23451129.199999999</v>
      </c>
      <c r="B35" s="2">
        <f t="shared" si="2"/>
        <v>199445.23046934133</v>
      </c>
      <c r="C35" s="5" t="s">
        <v>2</v>
      </c>
    </row>
    <row r="36" spans="1:5" x14ac:dyDescent="0.3">
      <c r="A36" s="4">
        <f>A35/24</f>
        <v>977130.3833333333</v>
      </c>
      <c r="B36" s="2">
        <f t="shared" si="2"/>
        <v>8310.2179362225561</v>
      </c>
      <c r="C36" s="5" t="s">
        <v>18</v>
      </c>
    </row>
    <row r="37" spans="1:5" x14ac:dyDescent="0.3">
      <c r="A37" s="4">
        <f>A34/100*60</f>
        <v>35176693.799999997</v>
      </c>
      <c r="B37" s="2">
        <f t="shared" si="2"/>
        <v>299167.84570401197</v>
      </c>
      <c r="C37" s="5" t="s">
        <v>14</v>
      </c>
    </row>
    <row r="38" spans="1:5" x14ac:dyDescent="0.3">
      <c r="A38" s="4">
        <f>A37/110</f>
        <v>319788.12545454543</v>
      </c>
      <c r="B38" s="2">
        <f t="shared" si="2"/>
        <v>2719.707688218291</v>
      </c>
      <c r="C38" s="5" t="s">
        <v>20</v>
      </c>
    </row>
    <row r="39" spans="1:5" x14ac:dyDescent="0.3">
      <c r="A39" s="4">
        <f>A38*3</f>
        <v>959364.37636363623</v>
      </c>
      <c r="B39" s="2">
        <f t="shared" si="2"/>
        <v>8159.123064654872</v>
      </c>
      <c r="C39" s="5" t="s">
        <v>19</v>
      </c>
    </row>
    <row r="40" spans="1:5" x14ac:dyDescent="0.3">
      <c r="A40" s="4">
        <f>A39+A36</f>
        <v>1936494.7596969695</v>
      </c>
      <c r="B40" s="2">
        <f t="shared" si="2"/>
        <v>16469.341000877426</v>
      </c>
      <c r="C40" s="5" t="s">
        <v>27</v>
      </c>
    </row>
    <row r="41" spans="1:5" x14ac:dyDescent="0.3">
      <c r="A41" s="4">
        <f>A38*55</f>
        <v>17588346.899999999</v>
      </c>
      <c r="B41" s="2">
        <f t="shared" ref="B41:B42" si="3">A41/117.5818</f>
        <v>149583.92285200598</v>
      </c>
      <c r="C41" s="6" t="s">
        <v>15</v>
      </c>
    </row>
    <row r="42" spans="1:5" x14ac:dyDescent="0.3">
      <c r="A42" s="4">
        <f>A41+A36</f>
        <v>18565477.283333331</v>
      </c>
      <c r="B42" s="2">
        <f t="shared" si="3"/>
        <v>157894.14078822854</v>
      </c>
      <c r="C42" s="6" t="s">
        <v>23</v>
      </c>
    </row>
    <row r="43" spans="1:5" ht="31.5" customHeight="1" thickBot="1" x14ac:dyDescent="0.35">
      <c r="A43" s="9"/>
      <c r="B43" s="10"/>
      <c r="C43" s="11"/>
    </row>
    <row r="44" spans="1:5" ht="33" customHeight="1" x14ac:dyDescent="0.3">
      <c r="A44" s="63" t="s">
        <v>55</v>
      </c>
      <c r="B44" s="64"/>
      <c r="C44" s="65"/>
    </row>
    <row r="45" spans="1:5" ht="27" customHeight="1" x14ac:dyDescent="0.3">
      <c r="A45" s="72" t="s">
        <v>8</v>
      </c>
      <c r="B45" s="73"/>
      <c r="C45" s="74"/>
    </row>
    <row r="46" spans="1:5" ht="15" customHeight="1" x14ac:dyDescent="0.3">
      <c r="A46" s="66" t="s">
        <v>45</v>
      </c>
      <c r="B46" s="67"/>
      <c r="C46" s="68"/>
    </row>
    <row r="47" spans="1:5" x14ac:dyDescent="0.3">
      <c r="A47" s="66" t="s">
        <v>52</v>
      </c>
      <c r="B47" s="67"/>
      <c r="C47" s="68"/>
    </row>
    <row r="48" spans="1:5" ht="15" thickBot="1" x14ac:dyDescent="0.35">
      <c r="A48" s="69"/>
      <c r="B48" s="70"/>
      <c r="C48" s="71"/>
    </row>
  </sheetData>
  <mergeCells count="10">
    <mergeCell ref="A1:C1"/>
    <mergeCell ref="A30:C30"/>
    <mergeCell ref="A46:C46"/>
    <mergeCell ref="A47:C47"/>
    <mergeCell ref="A48:C48"/>
    <mergeCell ref="A45:C45"/>
    <mergeCell ref="A2:C2"/>
    <mergeCell ref="A15:C15"/>
    <mergeCell ref="A31:C31"/>
    <mergeCell ref="A44:C44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36D-9449-45C9-92FB-A4721F541C36}">
  <dimension ref="A1:G47"/>
  <sheetViews>
    <sheetView topLeftCell="A28" workbookViewId="0">
      <selection activeCell="A44" sqref="A44:C44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50" t="s">
        <v>56</v>
      </c>
      <c r="B1" s="50"/>
      <c r="C1" s="50"/>
    </row>
    <row r="2" spans="1:7" x14ac:dyDescent="0.3">
      <c r="A2" s="75" t="s">
        <v>9</v>
      </c>
      <c r="B2" s="76"/>
      <c r="C2" s="77"/>
    </row>
    <row r="3" spans="1:7" x14ac:dyDescent="0.3">
      <c r="A3" s="17" t="s">
        <v>5</v>
      </c>
      <c r="B3" s="18" t="s">
        <v>6</v>
      </c>
      <c r="C3" s="19" t="s">
        <v>7</v>
      </c>
      <c r="D3" s="1"/>
      <c r="E3" s="1"/>
      <c r="F3" s="1"/>
      <c r="G3" s="1"/>
    </row>
    <row r="4" spans="1:7" x14ac:dyDescent="0.3">
      <c r="A4" s="4">
        <v>1317900000000</v>
      </c>
      <c r="B4" s="2">
        <f t="shared" ref="B4:B12" si="0">A4/117.5818</f>
        <v>11208367281.330954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si="0"/>
        <v>7845857.096931668</v>
      </c>
      <c r="C5" s="5" t="s">
        <v>1</v>
      </c>
      <c r="E5" s="1"/>
      <c r="F5" s="1"/>
      <c r="G5" s="1"/>
    </row>
    <row r="6" spans="1:7" x14ac:dyDescent="0.3">
      <c r="A6" s="4">
        <f>A5/2</f>
        <v>461265000</v>
      </c>
      <c r="B6" s="2">
        <f t="shared" si="0"/>
        <v>3922928.548465834</v>
      </c>
      <c r="C6" s="5" t="s">
        <v>2</v>
      </c>
      <c r="D6" s="1"/>
      <c r="E6" s="1"/>
    </row>
    <row r="7" spans="1:7" x14ac:dyDescent="0.3">
      <c r="A7" s="4">
        <f>A6/11</f>
        <v>41933181.81818182</v>
      </c>
      <c r="B7" s="2">
        <f t="shared" si="0"/>
        <v>356629.86804234853</v>
      </c>
      <c r="C7" s="5" t="s">
        <v>13</v>
      </c>
      <c r="D7" s="1"/>
      <c r="E7" s="1"/>
    </row>
    <row r="8" spans="1:7" x14ac:dyDescent="0.3">
      <c r="A8" s="4">
        <f>A6/20</f>
        <v>23063250</v>
      </c>
      <c r="B8" s="2">
        <f t="shared" si="0"/>
        <v>196146.42742329169</v>
      </c>
      <c r="C8" s="5" t="s">
        <v>16</v>
      </c>
      <c r="D8" s="1"/>
      <c r="E8" s="1"/>
    </row>
    <row r="9" spans="1:7" x14ac:dyDescent="0.3">
      <c r="A9" s="4">
        <f>A6/2</f>
        <v>230632500</v>
      </c>
      <c r="B9" s="2">
        <f t="shared" si="0"/>
        <v>1961464.274232917</v>
      </c>
      <c r="C9" s="5" t="s">
        <v>11</v>
      </c>
      <c r="D9" s="1"/>
      <c r="E9" s="1"/>
    </row>
    <row r="10" spans="1:7" x14ac:dyDescent="0.3">
      <c r="A10" s="12">
        <f>A9+A7</f>
        <v>272565681.81818181</v>
      </c>
      <c r="B10" s="2">
        <f t="shared" si="0"/>
        <v>2318094.1422752654</v>
      </c>
      <c r="C10" s="13" t="s">
        <v>25</v>
      </c>
      <c r="D10" s="1"/>
      <c r="E10" s="1"/>
    </row>
    <row r="11" spans="1:7" x14ac:dyDescent="0.3">
      <c r="A11" s="12">
        <f>A6</f>
        <v>461265000</v>
      </c>
      <c r="B11" s="2">
        <f t="shared" si="0"/>
        <v>3922928.548465834</v>
      </c>
      <c r="C11" s="13" t="s">
        <v>12</v>
      </c>
      <c r="D11" s="1"/>
      <c r="E11" s="1"/>
    </row>
    <row r="12" spans="1:7" ht="15" thickBot="1" x14ac:dyDescent="0.35">
      <c r="A12" s="9">
        <f>A11+A8</f>
        <v>484328250</v>
      </c>
      <c r="B12" s="2">
        <f t="shared" si="0"/>
        <v>4119074.9758891258</v>
      </c>
      <c r="C12" s="11" t="s">
        <v>26</v>
      </c>
      <c r="D12" s="1"/>
      <c r="E12" s="1"/>
    </row>
    <row r="13" spans="1:7" ht="15" thickBot="1" x14ac:dyDescent="0.35">
      <c r="A13" s="3"/>
      <c r="B13" s="3"/>
      <c r="C13" s="3"/>
      <c r="D13" s="1"/>
      <c r="E13" s="1"/>
    </row>
    <row r="14" spans="1:7" x14ac:dyDescent="0.3">
      <c r="A14" s="75" t="s">
        <v>10</v>
      </c>
      <c r="B14" s="76"/>
      <c r="C14" s="77"/>
    </row>
    <row r="15" spans="1:7" x14ac:dyDescent="0.3">
      <c r="A15" s="17" t="s">
        <v>5</v>
      </c>
      <c r="B15" s="18" t="s">
        <v>6</v>
      </c>
      <c r="C15" s="19"/>
    </row>
    <row r="16" spans="1:7" x14ac:dyDescent="0.3">
      <c r="A16" s="4">
        <v>1317900000000</v>
      </c>
      <c r="B16" s="2">
        <f>A16/117.5818</f>
        <v>11208367281.330954</v>
      </c>
      <c r="C16" s="5" t="s">
        <v>0</v>
      </c>
    </row>
    <row r="17" spans="1:3" x14ac:dyDescent="0.3">
      <c r="A17" s="4">
        <f>A16/10000*7</f>
        <v>922530000</v>
      </c>
      <c r="B17" s="2">
        <f t="shared" ref="B17:B26" si="1">A17/117.5818</f>
        <v>7845857.096931668</v>
      </c>
      <c r="C17" s="5" t="s">
        <v>1</v>
      </c>
    </row>
    <row r="18" spans="1:3" x14ac:dyDescent="0.3">
      <c r="A18" s="4">
        <f>A17/10*2</f>
        <v>184506000</v>
      </c>
      <c r="B18" s="2">
        <f t="shared" si="1"/>
        <v>1569171.4193863336</v>
      </c>
      <c r="C18" s="5" t="s">
        <v>2</v>
      </c>
    </row>
    <row r="19" spans="1:3" x14ac:dyDescent="0.3">
      <c r="A19" s="4">
        <f>A18/21</f>
        <v>8786000</v>
      </c>
      <c r="B19" s="2">
        <f t="shared" si="1"/>
        <v>74722.448542206359</v>
      </c>
      <c r="C19" s="5" t="s">
        <v>3</v>
      </c>
    </row>
    <row r="20" spans="1:3" x14ac:dyDescent="0.3">
      <c r="A20" s="4">
        <f>A17/10*8</f>
        <v>738024000</v>
      </c>
      <c r="B20" s="2">
        <f t="shared" si="1"/>
        <v>6276685.6775453342</v>
      </c>
      <c r="C20" s="5" t="s">
        <v>14</v>
      </c>
    </row>
    <row r="21" spans="1:3" x14ac:dyDescent="0.3">
      <c r="A21" s="4">
        <f>A20/250</f>
        <v>2952096</v>
      </c>
      <c r="B21" s="2">
        <f t="shared" si="1"/>
        <v>25106.742710181337</v>
      </c>
      <c r="C21" s="5" t="s">
        <v>4</v>
      </c>
    </row>
    <row r="22" spans="1:3" x14ac:dyDescent="0.3">
      <c r="A22" s="4">
        <f>A21*8</f>
        <v>23616768</v>
      </c>
      <c r="B22" s="2">
        <f t="shared" si="1"/>
        <v>200853.9416814507</v>
      </c>
      <c r="C22" s="5" t="s">
        <v>21</v>
      </c>
    </row>
    <row r="23" spans="1:3" x14ac:dyDescent="0.3">
      <c r="A23" s="4">
        <f>A22+A19</f>
        <v>32402768</v>
      </c>
      <c r="B23" s="2">
        <f t="shared" si="1"/>
        <v>275576.39022365707</v>
      </c>
      <c r="C23" s="5" t="s">
        <v>24</v>
      </c>
    </row>
    <row r="24" spans="1:3" x14ac:dyDescent="0.3">
      <c r="A24" s="4">
        <f>A21*30</f>
        <v>88562880</v>
      </c>
      <c r="B24" s="2">
        <f t="shared" si="1"/>
        <v>753202.28130544012</v>
      </c>
      <c r="C24" s="5" t="s">
        <v>46</v>
      </c>
    </row>
    <row r="25" spans="1:3" x14ac:dyDescent="0.3">
      <c r="A25" s="4">
        <f>A24+A19</f>
        <v>97348880</v>
      </c>
      <c r="B25" s="2">
        <f t="shared" si="1"/>
        <v>827924.72984764643</v>
      </c>
      <c r="C25" s="5" t="s">
        <v>47</v>
      </c>
    </row>
    <row r="26" spans="1:3" x14ac:dyDescent="0.3">
      <c r="A26" s="4">
        <f>A21*125</f>
        <v>369012000</v>
      </c>
      <c r="B26" s="2">
        <f t="shared" si="1"/>
        <v>3138342.8387726671</v>
      </c>
      <c r="C26" s="6" t="s">
        <v>22</v>
      </c>
    </row>
    <row r="27" spans="1:3" ht="15" thickBot="1" x14ac:dyDescent="0.35">
      <c r="A27" s="7">
        <f>A26+A19</f>
        <v>377798000</v>
      </c>
      <c r="B27" s="10">
        <f>A27/117.5818</f>
        <v>3213065.2873148737</v>
      </c>
      <c r="C27" s="8" t="s">
        <v>23</v>
      </c>
    </row>
    <row r="28" spans="1:3" x14ac:dyDescent="0.3">
      <c r="A28" s="3"/>
      <c r="B28" s="3"/>
      <c r="C28" s="49"/>
    </row>
    <row r="29" spans="1:3" ht="15" thickBot="1" x14ac:dyDescent="0.35">
      <c r="A29" s="50" t="s">
        <v>56</v>
      </c>
      <c r="B29" s="50"/>
      <c r="C29" s="50"/>
    </row>
    <row r="30" spans="1:3" x14ac:dyDescent="0.3">
      <c r="A30" s="78" t="s">
        <v>17</v>
      </c>
      <c r="B30" s="79"/>
      <c r="C30" s="80"/>
    </row>
    <row r="31" spans="1:3" x14ac:dyDescent="0.3">
      <c r="A31" s="20" t="s">
        <v>5</v>
      </c>
      <c r="B31" s="21" t="s">
        <v>6</v>
      </c>
      <c r="C31" s="16" t="s">
        <v>7</v>
      </c>
    </row>
    <row r="32" spans="1:3" x14ac:dyDescent="0.3">
      <c r="A32" s="15"/>
      <c r="B32" s="14"/>
      <c r="C32" s="16"/>
    </row>
    <row r="33" spans="1:3" x14ac:dyDescent="0.3">
      <c r="A33" s="48">
        <v>58627823</v>
      </c>
      <c r="B33" s="2">
        <f>A33/117.5818</f>
        <v>498613.07617335336</v>
      </c>
      <c r="C33" s="5" t="s">
        <v>28</v>
      </c>
    </row>
    <row r="34" spans="1:3" x14ac:dyDescent="0.3">
      <c r="A34" s="4">
        <f>A33/10*2</f>
        <v>11725564.6</v>
      </c>
      <c r="B34" s="2">
        <f t="shared" ref="B34:B41" si="2">A34/117.5818</f>
        <v>99722.615234670666</v>
      </c>
      <c r="C34" s="5" t="s">
        <v>2</v>
      </c>
    </row>
    <row r="35" spans="1:3" x14ac:dyDescent="0.3">
      <c r="A35" s="4">
        <f>A34/24</f>
        <v>488565.19166666665</v>
      </c>
      <c r="B35" s="2">
        <f t="shared" si="2"/>
        <v>4155.108968111278</v>
      </c>
      <c r="C35" s="5" t="s">
        <v>18</v>
      </c>
    </row>
    <row r="36" spans="1:3" x14ac:dyDescent="0.3">
      <c r="A36" s="4">
        <f>A33/10*8</f>
        <v>46902258.399999999</v>
      </c>
      <c r="B36" s="2">
        <f t="shared" si="2"/>
        <v>398890.46093868266</v>
      </c>
      <c r="C36" s="5" t="s">
        <v>14</v>
      </c>
    </row>
    <row r="37" spans="1:3" x14ac:dyDescent="0.3">
      <c r="A37" s="4">
        <f>A36/110</f>
        <v>426384.16727272724</v>
      </c>
      <c r="B37" s="2">
        <f t="shared" si="2"/>
        <v>3626.2769176243878</v>
      </c>
      <c r="C37" s="5" t="s">
        <v>20</v>
      </c>
    </row>
    <row r="38" spans="1:3" x14ac:dyDescent="0.3">
      <c r="A38" s="4">
        <f>A37*3</f>
        <v>1279152.5018181817</v>
      </c>
      <c r="B38" s="2">
        <f t="shared" si="2"/>
        <v>10878.830752873164</v>
      </c>
      <c r="C38" s="5" t="s">
        <v>19</v>
      </c>
    </row>
    <row r="39" spans="1:3" x14ac:dyDescent="0.3">
      <c r="A39" s="4">
        <f>A38+A35</f>
        <v>1767717.6934848484</v>
      </c>
      <c r="B39" s="2">
        <f t="shared" si="2"/>
        <v>15033.939720984441</v>
      </c>
      <c r="C39" s="5" t="s">
        <v>27</v>
      </c>
    </row>
    <row r="40" spans="1:3" x14ac:dyDescent="0.3">
      <c r="A40" s="4">
        <f>A37*55</f>
        <v>23451129.199999999</v>
      </c>
      <c r="B40" s="2">
        <f t="shared" si="2"/>
        <v>199445.23046934133</v>
      </c>
      <c r="C40" s="6" t="s">
        <v>15</v>
      </c>
    </row>
    <row r="41" spans="1:3" x14ac:dyDescent="0.3">
      <c r="A41" s="4">
        <f>A40+A35</f>
        <v>23939694.391666666</v>
      </c>
      <c r="B41" s="2">
        <f t="shared" si="2"/>
        <v>203600.33943745261</v>
      </c>
      <c r="C41" s="6" t="s">
        <v>23</v>
      </c>
    </row>
    <row r="42" spans="1:3" ht="29.25" customHeight="1" thickBot="1" x14ac:dyDescent="0.35">
      <c r="A42" s="9"/>
      <c r="B42" s="10"/>
      <c r="C42" s="11"/>
    </row>
    <row r="43" spans="1:3" ht="30" customHeight="1" x14ac:dyDescent="0.3">
      <c r="A43" s="63" t="s">
        <v>57</v>
      </c>
      <c r="B43" s="64"/>
      <c r="C43" s="65"/>
    </row>
    <row r="44" spans="1:3" ht="26.4" customHeight="1" x14ac:dyDescent="0.3">
      <c r="A44" s="72" t="s">
        <v>8</v>
      </c>
      <c r="B44" s="73"/>
      <c r="C44" s="74"/>
    </row>
    <row r="45" spans="1:3" ht="17.25" customHeight="1" x14ac:dyDescent="0.3">
      <c r="A45" s="66" t="s">
        <v>45</v>
      </c>
      <c r="B45" s="67"/>
      <c r="C45" s="68"/>
    </row>
    <row r="46" spans="1:3" x14ac:dyDescent="0.3">
      <c r="A46" s="66" t="s">
        <v>52</v>
      </c>
      <c r="B46" s="67"/>
      <c r="C46" s="68"/>
    </row>
    <row r="47" spans="1:3" ht="15" thickBot="1" x14ac:dyDescent="0.35">
      <c r="A47" s="69"/>
      <c r="B47" s="70"/>
      <c r="C47" s="71"/>
    </row>
  </sheetData>
  <mergeCells count="10">
    <mergeCell ref="A1:C1"/>
    <mergeCell ref="A29:C29"/>
    <mergeCell ref="A47:C47"/>
    <mergeCell ref="A44:C44"/>
    <mergeCell ref="A2:C2"/>
    <mergeCell ref="A14:C14"/>
    <mergeCell ref="A45:C45"/>
    <mergeCell ref="A43:C43"/>
    <mergeCell ref="A46:C46"/>
    <mergeCell ref="A30:C30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C14D-18BF-4E5D-8C26-E2CE9CD4D0CE}">
  <dimension ref="A1"/>
  <sheetViews>
    <sheetView workbookViewId="0"/>
  </sheetViews>
  <sheetFormatPr defaultRowHeight="14.4" x14ac:dyDescent="0.3"/>
  <sheetData>
    <row r="1" spans="1:1" x14ac:dyDescent="0.3">
      <c r="A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posledice izmena ZFPA</vt:lpstr>
      <vt:lpstr>Novi ZFPA</vt:lpstr>
      <vt:lpstr>Prethodni ZFPA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User</cp:lastModifiedBy>
  <cp:lastPrinted>2021-12-22T16:58:15Z</cp:lastPrinted>
  <dcterms:created xsi:type="dcterms:W3CDTF">2021-11-08T06:58:14Z</dcterms:created>
  <dcterms:modified xsi:type="dcterms:W3CDTF">2022-02-07T16:07:12Z</dcterms:modified>
</cp:coreProperties>
</file>