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ocuments\_transparency i posao\"/>
    </mc:Choice>
  </mc:AlternateContent>
  <xr:revisionPtr revIDLastSave="0" documentId="13_ncr:1_{B5851FD0-F2A1-4BF5-82E6-60BD5A0C25D7}" xr6:coauthVersionLast="47" xr6:coauthVersionMax="47" xr10:uidLastSave="{00000000-0000-0000-0000-000000000000}"/>
  <bookViews>
    <workbookView xWindow="-108" yWindow="-108" windowWidth="23256" windowHeight="12576" activeTab="2" xr2:uid="{DEBC36B3-6CF0-4598-BDBA-C272CE7C7BC9}"/>
  </bookViews>
  <sheets>
    <sheet name="posledice izmena ZFPA" sheetId="4" r:id="rId1"/>
    <sheet name="New LFPA" sheetId="2" r:id="rId2"/>
    <sheet name="Previous LFPA" sheetId="1" r:id="rId3"/>
    <sheet name="Sheet2" sheetId="3"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7" i="2" l="1"/>
  <c r="A35" i="2"/>
  <c r="A21" i="2"/>
  <c r="A19" i="2"/>
  <c r="A12" i="2"/>
  <c r="A9" i="2"/>
  <c r="A6" i="2"/>
  <c r="B12" i="2"/>
  <c r="B34" i="1"/>
  <c r="B35" i="1"/>
  <c r="B36" i="1"/>
  <c r="B37" i="1"/>
  <c r="B38" i="1"/>
  <c r="B39" i="1"/>
  <c r="B40" i="1"/>
  <c r="B41" i="1"/>
  <c r="B33" i="1"/>
  <c r="B27" i="1"/>
  <c r="B17" i="1"/>
  <c r="B18" i="1"/>
  <c r="B19" i="1"/>
  <c r="B20" i="1"/>
  <c r="B21" i="1"/>
  <c r="B22" i="1"/>
  <c r="B23" i="1"/>
  <c r="B24" i="1"/>
  <c r="B25" i="1"/>
  <c r="B26" i="1"/>
  <c r="B16" i="1"/>
  <c r="B12" i="1"/>
  <c r="B5" i="1"/>
  <c r="B6" i="1"/>
  <c r="B7" i="1"/>
  <c r="B8" i="1"/>
  <c r="B9" i="1"/>
  <c r="B10" i="1"/>
  <c r="B11" i="1"/>
  <c r="B4" i="1"/>
  <c r="B35" i="2"/>
  <c r="A36" i="2"/>
  <c r="B36" i="2"/>
  <c r="B37" i="2"/>
  <c r="A38" i="2"/>
  <c r="B38" i="2"/>
  <c r="A39" i="2"/>
  <c r="B39" i="2"/>
  <c r="A40" i="2"/>
  <c r="B40" i="2"/>
  <c r="A41" i="2"/>
  <c r="B41" i="2"/>
  <c r="A42" i="2"/>
  <c r="B42" i="2"/>
  <c r="B34" i="2"/>
  <c r="A20" i="2"/>
  <c r="A22" i="2"/>
  <c r="A27" i="2"/>
  <c r="A28" i="2"/>
  <c r="B28" i="2"/>
  <c r="B18" i="2"/>
  <c r="B19" i="2"/>
  <c r="B20" i="2"/>
  <c r="B21" i="2"/>
  <c r="B22" i="2"/>
  <c r="A23" i="2"/>
  <c r="B23" i="2"/>
  <c r="A24" i="2"/>
  <c r="B24" i="2"/>
  <c r="A25" i="2"/>
  <c r="B25" i="2"/>
  <c r="A26" i="2"/>
  <c r="B26" i="2"/>
  <c r="B27" i="2"/>
  <c r="B17" i="2"/>
  <c r="B5" i="2"/>
  <c r="B6" i="2"/>
  <c r="A7" i="2"/>
  <c r="B7" i="2"/>
  <c r="A8" i="2"/>
  <c r="B8" i="2"/>
  <c r="B9" i="2"/>
  <c r="A10" i="2"/>
  <c r="B10" i="2"/>
  <c r="A11" i="2"/>
  <c r="B11" i="2"/>
  <c r="B4" i="2"/>
  <c r="B20" i="4"/>
  <c r="B19" i="4"/>
  <c r="A17" i="4"/>
  <c r="A18" i="4"/>
  <c r="B18" i="4"/>
  <c r="B17" i="4"/>
  <c r="B16" i="4"/>
  <c r="B13" i="4"/>
  <c r="A11" i="4"/>
  <c r="A12" i="4"/>
  <c r="B12" i="4"/>
  <c r="B11" i="4"/>
  <c r="B10" i="4"/>
  <c r="A8" i="4"/>
  <c r="B8" i="4"/>
  <c r="B7" i="4"/>
  <c r="A5" i="4"/>
  <c r="B5" i="4"/>
  <c r="B4" i="4"/>
  <c r="A18" i="2"/>
  <c r="A5" i="2"/>
  <c r="A5" i="1"/>
  <c r="A6" i="1"/>
  <c r="A7" i="1"/>
  <c r="A17" i="1"/>
  <c r="A20" i="1"/>
  <c r="A21" i="1"/>
  <c r="A24" i="1"/>
  <c r="A18" i="1"/>
  <c r="A19" i="1"/>
  <c r="A25" i="1"/>
  <c r="A10" i="4"/>
  <c r="A36" i="1"/>
  <c r="A34" i="1"/>
  <c r="A35" i="1"/>
  <c r="A37" i="1"/>
  <c r="A8" i="1"/>
  <c r="A40" i="1"/>
  <c r="A38" i="1"/>
  <c r="A26" i="1"/>
  <c r="A22" i="1"/>
  <c r="A11" i="1"/>
  <c r="A9" i="1"/>
  <c r="A4" i="4"/>
  <c r="A41" i="1"/>
  <c r="A39" i="1"/>
  <c r="A23" i="1"/>
  <c r="A27" i="1"/>
  <c r="A12" i="1"/>
  <c r="A10" i="1"/>
  <c r="A7" i="4"/>
  <c r="A16" i="4"/>
  <c r="A13" i="4"/>
  <c r="A20" i="4"/>
  <c r="A13" i="2"/>
  <c r="B13" i="2"/>
  <c r="B9" i="4"/>
  <c r="A9" i="4"/>
  <c r="A6" i="4"/>
  <c r="B6" i="4"/>
  <c r="A14" i="4"/>
  <c r="B14" i="4"/>
  <c r="A15" i="4"/>
  <c r="A21" i="4"/>
  <c r="B21" i="4"/>
  <c r="B15" i="4"/>
</calcChain>
</file>

<file path=xl/sharedStrings.xml><?xml version="1.0" encoding="utf-8"?>
<sst xmlns="http://schemas.openxmlformats.org/spreadsheetml/2006/main" count="124" uniqueCount="69">
  <si>
    <t>RSD</t>
  </si>
  <si>
    <t>EUR</t>
  </si>
  <si>
    <t>o;</t>
  </si>
  <si>
    <t xml:space="preserve">
a list that won 50% of the seats before and after the election in total</t>
  </si>
  <si>
    <t>Financing the campaign for the Belgrade elections</t>
  </si>
  <si>
    <t>Legend</t>
  </si>
  <si>
    <t>total from the campaign funding budget</t>
  </si>
  <si>
    <t>for distribution in equal parts</t>
  </si>
  <si>
    <t>per submitter of the electoral list (24 lists, as in 2018)</t>
  </si>
  <si>
    <t xml:space="preserve">
for lists that exceed the census total</t>
  </si>
  <si>
    <t>per one won mandate (110 councilors)</t>
  </si>
  <si>
    <t>total after the election for the list that exceeds the threshold (3 councilors)</t>
  </si>
  <si>
    <t xml:space="preserve">
a list that passes the census before and after the election in total</t>
  </si>
  <si>
    <t>total after the election for the list that won 50% of the seats</t>
  </si>
  <si>
    <t>a list that won 50% of the seats before and after the election in total</t>
  </si>
  <si>
    <t>Projection according to one electoral list / nominator of candidates based on the number of participants in previous elections</t>
  </si>
  <si>
    <t>Amounts in EUR are presented according to the middle exchange rate of the NBS on January 18, 2022.</t>
  </si>
  <si>
    <t>Funding for the parliamentary election campaign will be allocated from the budget reserve.</t>
  </si>
  <si>
    <r>
      <t xml:space="preserve">The projection per electoral list / nominator is </t>
    </r>
    <r>
      <rPr>
        <b/>
        <sz val="11"/>
        <color theme="1"/>
        <rFont val="Calibri"/>
        <family val="2"/>
        <scheme val="minor"/>
      </rPr>
      <t>based on the number of participants in the previous presidential elections in 2017 (11) and the last parliamentary elections in 2020 (21)</t>
    </r>
    <r>
      <rPr>
        <sz val="11"/>
        <color theme="1"/>
        <rFont val="Calibri"/>
        <family val="2"/>
        <scheme val="minor"/>
      </rPr>
      <t>. In the case of a larger number of participants, the amount of funds is reduced.</t>
    </r>
  </si>
  <si>
    <t>The projection of the reduction of budget expenditures refers to the situation that one party, coalition or group of citizens wins the first round of the presidential elections, wins 50% of the deputies' mandates, and uses only the budget funds to finance the campaign. In the case of using private funds or winning a larger number of mandates, the difference increases.</t>
  </si>
  <si>
    <t>Financing the presidential and parliamentary election campaign in 2022 from the budget - Projection</t>
  </si>
  <si>
    <t>Consequences of amendments to the Law on Financing Political Activities (LFPA)</t>
  </si>
  <si>
    <t>Projection: the party that passes the census and nominates the president - the new LFPA</t>
  </si>
  <si>
    <t>Difference</t>
  </si>
  <si>
    <t>Projection: the party that wins 30 seats and is running for president - the new LFPA</t>
  </si>
  <si>
    <t>Projection: 50% of mandates and victory in the first round of presidential elections - the new LFPA</t>
  </si>
  <si>
    <t>Projection: 50% of mandates and victory in the 2nd round of presidential elections with 70% of votes - the new LFPA</t>
  </si>
  <si>
    <t>Maximum campaign cost for parliamentary and presidential elections - TS proposal</t>
  </si>
  <si>
    <t>Projection of reduction of budget costs if a restriction is introduced - the new LFPA</t>
  </si>
  <si>
    <t>Proposal of a new Law on Financing Political Activities (LFPA)</t>
  </si>
  <si>
    <t xml:space="preserve">
Financing the 2022 parliamentary election campaign from the budget</t>
  </si>
  <si>
    <t>basis for calculation</t>
  </si>
  <si>
    <t>total from the campaign finance budget</t>
  </si>
  <si>
    <t>per submitter of the electoral list (21 lists, as in 2020)</t>
  </si>
  <si>
    <t xml:space="preserve">
for lists that pass the census in total</t>
  </si>
  <si>
    <t>per one mandate won</t>
  </si>
  <si>
    <t>after the election for the list that exceeds the threshold (8 deputies)</t>
  </si>
  <si>
    <t>a list that exceeds the threshold before and after the election in total</t>
  </si>
  <si>
    <t xml:space="preserve">
a list that won 30 seats after the election</t>
  </si>
  <si>
    <t>a list that won 30 seats in total before and after the election</t>
  </si>
  <si>
    <t>after the election for a list that wins 50% of the seats</t>
  </si>
  <si>
    <t>Financing the 2022 presidential election campaign from the budget</t>
  </si>
  <si>
    <t>total for second round nominators</t>
  </si>
  <si>
    <t>per nominator (if the number of candidates would be 20)</t>
  </si>
  <si>
    <t>per nominator of the candidate (11 candidates, as of 2017)</t>
  </si>
  <si>
    <t>bonus to the proposer who wins 30% of the votes in the 2nd round</t>
  </si>
  <si>
    <t>bonus to the proposer who wins 70% of the votes in the 2nd round</t>
  </si>
  <si>
    <t>bonus to the nominator of the candidate who wins the first round</t>
  </si>
  <si>
    <t>nominator who wins the 1st round (before and after the election, total)</t>
  </si>
  <si>
    <t xml:space="preserve">Proposal for a new LFPA </t>
  </si>
  <si>
    <t>Financing the 2022 parliamentary election campaign from the budget</t>
  </si>
  <si>
    <t>for each nominee who enters the second round</t>
  </si>
  <si>
    <t>nominator who enters the 2nd round (before and after the election, total)</t>
  </si>
  <si>
    <t>for the nominator of the candidate who wins in the first round</t>
  </si>
  <si>
    <t>Source: Budget Law of the Republic of Serbia for 2022. For the Belgrade elections, the draft budget for 2022, TS budget calculation based on legal solutions</t>
  </si>
  <si>
    <t>Source: Budget Law of the Republic of Serbia for 2022. For the Belgrade elections Decision on the budget for 2022, TS budget calculation based on legal solutions</t>
  </si>
  <si>
    <t>Funds for financing the campaign for the parliamentary elections are not planned in the Budget because the elections have not been called, but funds will have to be allocated from the budget reserve.</t>
  </si>
  <si>
    <t>Funds for financing the campaign for the parliamentary elections are not planned in the Budget, because the elections have not been called, but funds will have to be allocated from the budget reserve.</t>
  </si>
  <si>
    <t>Projection according to one electoral list / nominator of candidates based on the number of participants in previous elections.</t>
  </si>
  <si>
    <t>total from the campaign financing budget (draft budget)</t>
  </si>
  <si>
    <t>Projection: the party that does not pass the census and nominates the president - the previous LFPA</t>
  </si>
  <si>
    <t>Projection: the party that passes the census and nominates the president - the previous LFPA</t>
  </si>
  <si>
    <t>Projection: the party that wins 30 seats and nominates the president - the previous LFPA</t>
  </si>
  <si>
    <t>Projection: 50% of mandates and victory in the first round of presidential elections - the previous LFPA</t>
  </si>
  <si>
    <t>Projection: 50% of mandates and victory in the 2nd round of presidential elections with 70% of votes - the previous LFPA</t>
  </si>
  <si>
    <t>Projection of reduction of budget costs if a restriction is introduced - the previous LFPA</t>
  </si>
  <si>
    <t>Source: Law on the Budget of the Republic of Serbia for 2022, TS budget calculation based on the decision from the previous Law on Financing Political Activities and the new law</t>
  </si>
  <si>
    <t>The previous LFPA</t>
  </si>
  <si>
    <t>The previous LPFA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</si>
</sst>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s>
  <cellStyleXfs count="1">
    <xf numFmtId="0" fontId="0" fillId="0" borderId="0"/>
  </cellStyleXfs>
  <cellXfs count="86">
    <xf numFmtId="0" fontId="0" fillId="0" borderId="0" xfId="0"/>
    <xf numFmtId="4" fontId="0" fillId="0" borderId="0" xfId="0" applyNumberFormat="1"/>
    <xf numFmtId="4" fontId="0" fillId="0" borderId="1" xfId="0" applyNumberFormat="1" applyBorder="1"/>
    <xf numFmtId="4" fontId="0" fillId="0" borderId="0" xfId="0" applyNumberFormat="1" applyBorder="1"/>
    <xf numFmtId="4" fontId="0" fillId="0" borderId="6" xfId="0" applyNumberFormat="1" applyBorder="1"/>
    <xf numFmtId="4" fontId="0" fillId="0" borderId="7" xfId="0" applyNumberFormat="1" applyBorder="1"/>
    <xf numFmtId="4" fontId="0" fillId="0" borderId="7" xfId="0" applyNumberFormat="1" applyFill="1" applyBorder="1"/>
    <xf numFmtId="4" fontId="0" fillId="0" borderId="8" xfId="0" applyNumberFormat="1" applyBorder="1"/>
    <xf numFmtId="4" fontId="0" fillId="0" borderId="9" xfId="0" applyNumberFormat="1" applyFill="1" applyBorder="1"/>
    <xf numFmtId="4" fontId="0" fillId="0" borderId="10" xfId="0" applyNumberFormat="1" applyBorder="1"/>
    <xf numFmtId="4" fontId="0" fillId="0" borderId="11" xfId="0" applyNumberFormat="1" applyBorder="1"/>
    <xf numFmtId="4" fontId="0" fillId="0" borderId="12" xfId="0" applyNumberFormat="1" applyFill="1" applyBorder="1"/>
    <xf numFmtId="4" fontId="0" fillId="0" borderId="18" xfId="0" applyNumberFormat="1" applyBorder="1"/>
    <xf numFmtId="4" fontId="0" fillId="0" borderId="20" xfId="0" applyNumberFormat="1" applyBorder="1"/>
    <xf numFmtId="4" fontId="0" fillId="0" borderId="1" xfId="0" applyNumberFormat="1" applyFont="1" applyBorder="1" applyAlignment="1">
      <alignment horizontal="left"/>
    </xf>
    <xf numFmtId="4" fontId="0" fillId="0" borderId="6" xfId="0" applyNumberFormat="1" applyFont="1" applyBorder="1" applyAlignment="1">
      <alignment horizontal="left"/>
    </xf>
    <xf numFmtId="4" fontId="1" fillId="0" borderId="7" xfId="0" applyNumberFormat="1" applyFont="1" applyBorder="1" applyAlignment="1">
      <alignment horizontal="center"/>
    </xf>
    <xf numFmtId="4" fontId="1" fillId="0" borderId="6" xfId="0" applyNumberFormat="1" applyFont="1" applyBorder="1"/>
    <xf numFmtId="4" fontId="1" fillId="0" borderId="1" xfId="0" applyNumberFormat="1" applyFont="1" applyBorder="1"/>
    <xf numFmtId="4" fontId="1" fillId="0" borderId="7" xfId="0" applyNumberFormat="1" applyFont="1" applyBorder="1"/>
    <xf numFmtId="4" fontId="1" fillId="0" borderId="6" xfId="0" applyNumberFormat="1" applyFont="1" applyBorder="1" applyAlignment="1">
      <alignment horizontal="left"/>
    </xf>
    <xf numFmtId="4" fontId="1" fillId="0" borderId="1" xfId="0" applyNumberFormat="1" applyFont="1" applyBorder="1" applyAlignment="1">
      <alignment horizontal="left"/>
    </xf>
    <xf numFmtId="4" fontId="0" fillId="2" borderId="6" xfId="0" applyNumberFormat="1" applyFill="1" applyBorder="1"/>
    <xf numFmtId="4" fontId="0" fillId="2" borderId="1" xfId="0" applyNumberFormat="1" applyFill="1" applyBorder="1"/>
    <xf numFmtId="4" fontId="0" fillId="2" borderId="7" xfId="0" applyNumberFormat="1" applyFill="1" applyBorder="1"/>
    <xf numFmtId="4" fontId="0" fillId="3" borderId="6" xfId="0" applyNumberFormat="1" applyFill="1" applyBorder="1"/>
    <xf numFmtId="4" fontId="0" fillId="3" borderId="1" xfId="0" applyNumberFormat="1" applyFill="1" applyBorder="1"/>
    <xf numFmtId="4" fontId="0" fillId="3" borderId="7" xfId="0" applyNumberFormat="1" applyFill="1" applyBorder="1"/>
    <xf numFmtId="4" fontId="0" fillId="4" borderId="6" xfId="0" applyNumberFormat="1" applyFill="1" applyBorder="1"/>
    <xf numFmtId="4" fontId="0" fillId="4" borderId="1" xfId="0" applyNumberFormat="1" applyFill="1" applyBorder="1"/>
    <xf numFmtId="4" fontId="0" fillId="4" borderId="7" xfId="0" applyNumberFormat="1" applyFill="1" applyBorder="1"/>
    <xf numFmtId="4" fontId="1" fillId="2" borderId="6" xfId="0" applyNumberFormat="1" applyFont="1" applyFill="1" applyBorder="1"/>
    <xf numFmtId="4" fontId="1" fillId="2" borderId="7" xfId="0" applyNumberFormat="1" applyFont="1" applyFill="1" applyBorder="1"/>
    <xf numFmtId="4" fontId="1" fillId="3" borderId="7" xfId="0" applyNumberFormat="1" applyFont="1" applyFill="1" applyBorder="1"/>
    <xf numFmtId="4" fontId="1" fillId="3" borderId="6" xfId="0" applyNumberFormat="1" applyFont="1" applyFill="1" applyBorder="1"/>
    <xf numFmtId="4" fontId="0" fillId="4" borderId="18" xfId="0" applyNumberFormat="1" applyFill="1" applyBorder="1"/>
    <xf numFmtId="4" fontId="1" fillId="4" borderId="20" xfId="0" applyNumberFormat="1" applyFont="1" applyFill="1" applyBorder="1"/>
    <xf numFmtId="4" fontId="0" fillId="5" borderId="18" xfId="0" applyNumberFormat="1" applyFill="1" applyBorder="1"/>
    <xf numFmtId="4" fontId="1" fillId="5" borderId="20" xfId="0" applyNumberFormat="1" applyFont="1" applyFill="1" applyBorder="1"/>
    <xf numFmtId="4" fontId="1" fillId="5" borderId="18" xfId="0" applyNumberFormat="1" applyFont="1" applyFill="1" applyBorder="1"/>
    <xf numFmtId="4" fontId="1" fillId="3" borderId="30" xfId="0" applyNumberFormat="1" applyFont="1" applyFill="1" applyBorder="1"/>
    <xf numFmtId="4" fontId="0" fillId="3" borderId="6" xfId="0" applyNumberFormat="1" applyFont="1" applyFill="1" applyBorder="1"/>
    <xf numFmtId="4" fontId="0" fillId="3" borderId="30" xfId="0" applyNumberFormat="1" applyFont="1" applyFill="1" applyBorder="1"/>
    <xf numFmtId="4" fontId="0" fillId="3" borderId="7" xfId="0" applyNumberFormat="1" applyFont="1" applyFill="1" applyBorder="1"/>
    <xf numFmtId="4" fontId="0" fillId="0" borderId="32" xfId="0" applyNumberFormat="1" applyBorder="1"/>
    <xf numFmtId="4" fontId="0" fillId="0" borderId="0" xfId="0" applyNumberFormat="1" applyFill="1" applyBorder="1"/>
    <xf numFmtId="4" fontId="0" fillId="0" borderId="9" xfId="0" applyNumberFormat="1" applyFill="1" applyBorder="1" applyAlignment="1">
      <alignment wrapText="1"/>
    </xf>
    <xf numFmtId="4" fontId="0" fillId="0" borderId="7" xfId="0" applyNumberFormat="1" applyBorder="1" applyAlignment="1">
      <alignment wrapText="1"/>
    </xf>
    <xf numFmtId="4" fontId="0" fillId="6" borderId="18" xfId="0" applyNumberFormat="1" applyFill="1" applyBorder="1"/>
    <xf numFmtId="4" fontId="0" fillId="6" borderId="20" xfId="0" applyNumberFormat="1" applyFill="1" applyBorder="1"/>
    <xf numFmtId="4" fontId="0" fillId="6" borderId="10" xfId="0" applyNumberFormat="1" applyFill="1" applyBorder="1"/>
    <xf numFmtId="4" fontId="0" fillId="5" borderId="20" xfId="0" applyNumberFormat="1" applyFont="1" applyFill="1" applyBorder="1" applyAlignment="1">
      <alignment wrapText="1"/>
    </xf>
    <xf numFmtId="4" fontId="1" fillId="0" borderId="7" xfId="0" applyNumberFormat="1" applyFont="1" applyBorder="1" applyAlignment="1">
      <alignment horizontal="left"/>
    </xf>
    <xf numFmtId="4" fontId="0" fillId="0" borderId="0" xfId="0" applyNumberFormat="1" applyBorder="1" applyAlignment="1">
      <alignment wrapText="1"/>
    </xf>
    <xf numFmtId="0" fontId="1" fillId="0" borderId="31" xfId="0" applyFont="1" applyBorder="1" applyAlignment="1">
      <alignment horizontal="center"/>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13" xfId="0" applyBorder="1" applyAlignment="1">
      <alignment horizontal="center" wrapText="1"/>
    </xf>
    <xf numFmtId="0" fontId="0" fillId="0" borderId="2" xfId="0" applyBorder="1" applyAlignment="1">
      <alignment horizontal="center" wrapText="1"/>
    </xf>
    <xf numFmtId="0" fontId="0" fillId="0" borderId="14"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center" wrapText="1"/>
    </xf>
    <xf numFmtId="0" fontId="0" fillId="0" borderId="7"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8" xfId="0" applyBorder="1" applyAlignment="1">
      <alignment horizontal="center" wrapText="1"/>
    </xf>
    <xf numFmtId="0" fontId="0" fillId="0" borderId="21" xfId="0" applyBorder="1" applyAlignment="1">
      <alignment horizontal="center" wrapText="1"/>
    </xf>
    <xf numFmtId="0" fontId="0" fillId="0" borderId="29" xfId="0"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4" fontId="1" fillId="0" borderId="3" xfId="0" applyNumberFormat="1" applyFont="1" applyBorder="1" applyAlignment="1">
      <alignment horizontal="center"/>
    </xf>
    <xf numFmtId="4" fontId="1" fillId="0" borderId="4" xfId="0" applyNumberFormat="1" applyFont="1" applyBorder="1" applyAlignment="1">
      <alignment horizontal="center"/>
    </xf>
    <xf numFmtId="4" fontId="1" fillId="0" borderId="5" xfId="0" applyNumberFormat="1"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2849880</xdr:colOff>
      <xdr:row>26</xdr:row>
      <xdr:rowOff>51437</xdr:rowOff>
    </xdr:from>
    <xdr:to>
      <xdr:col>2</xdr:col>
      <xdr:colOff>5573395</xdr:colOff>
      <xdr:row>29</xdr:row>
      <xdr:rowOff>162211</xdr:rowOff>
    </xdr:to>
    <xdr:pic>
      <xdr:nvPicPr>
        <xdr:cNvPr id="2" name="Picture 1" descr="ts-logo-izbor">
          <a:extLst>
            <a:ext uri="{FF2B5EF4-FFF2-40B4-BE49-F238E27FC236}">
              <a16:creationId xmlns:a16="http://schemas.microsoft.com/office/drawing/2014/main" id="{132A45B1-1198-4F70-9AB4-3DD0D21820D0}"/>
            </a:ext>
          </a:extLst>
        </xdr:cNvPr>
        <xdr:cNvPicPr>
          <a:picLocks noChangeAspect="1"/>
        </xdr:cNvPicPr>
      </xdr:nvPicPr>
      <xdr:blipFill>
        <a:blip xmlns:r="http://schemas.openxmlformats.org/officeDocument/2006/relationships" r:embed="rId1"/>
        <a:srcRect/>
        <a:stretch>
          <a:fillRect/>
        </a:stretch>
      </xdr:blipFill>
      <xdr:spPr bwMode="auto">
        <a:xfrm>
          <a:off x="4884420" y="6078857"/>
          <a:ext cx="2723515" cy="65941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49</xdr:row>
      <xdr:rowOff>0</xdr:rowOff>
    </xdr:from>
    <xdr:to>
      <xdr:col>2</xdr:col>
      <xdr:colOff>3790950</xdr:colOff>
      <xdr:row>54</xdr:row>
      <xdr:rowOff>123825</xdr:rowOff>
    </xdr:to>
    <xdr:pic>
      <xdr:nvPicPr>
        <xdr:cNvPr id="2" name="Picture 1" descr="ts-logo-izbor">
          <a:extLst>
            <a:ext uri="{FF2B5EF4-FFF2-40B4-BE49-F238E27FC236}">
              <a16:creationId xmlns:a16="http://schemas.microsoft.com/office/drawing/2014/main" id="{BDB896DA-003A-4CB2-8D74-3244751A5878}"/>
            </a:ext>
          </a:extLst>
        </xdr:cNvPr>
        <xdr:cNvPicPr>
          <a:picLocks noChangeAspect="1"/>
        </xdr:cNvPicPr>
      </xdr:nvPicPr>
      <xdr:blipFill>
        <a:blip xmlns:r="http://schemas.openxmlformats.org/officeDocument/2006/relationships" r:embed="rId1"/>
        <a:srcRect/>
        <a:stretch>
          <a:fillRect/>
        </a:stretch>
      </xdr:blipFill>
      <xdr:spPr bwMode="auto">
        <a:xfrm>
          <a:off x="1866900" y="9324975"/>
          <a:ext cx="5010150" cy="1076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276224</xdr:colOff>
      <xdr:row>48</xdr:row>
      <xdr:rowOff>0</xdr:rowOff>
    </xdr:from>
    <xdr:to>
      <xdr:col>2</xdr:col>
      <xdr:colOff>3790949</xdr:colOff>
      <xdr:row>54</xdr:row>
      <xdr:rowOff>180975</xdr:rowOff>
    </xdr:to>
    <xdr:pic>
      <xdr:nvPicPr>
        <xdr:cNvPr id="3" name="Picture 2" descr="ts-logo-izbor">
          <a:extLst>
            <a:ext uri="{FF2B5EF4-FFF2-40B4-BE49-F238E27FC236}">
              <a16:creationId xmlns:a16="http://schemas.microsoft.com/office/drawing/2014/main" id="{FB44DB31-0C69-4E87-8AD5-542E1E23BAF1}"/>
            </a:ext>
          </a:extLst>
        </xdr:cNvPr>
        <xdr:cNvPicPr>
          <a:picLocks noChangeAspect="1"/>
        </xdr:cNvPicPr>
      </xdr:nvPicPr>
      <xdr:blipFill>
        <a:blip xmlns:r="http://schemas.openxmlformats.org/officeDocument/2006/relationships" r:embed="rId1"/>
        <a:srcRect/>
        <a:stretch>
          <a:fillRect/>
        </a:stretch>
      </xdr:blipFill>
      <xdr:spPr bwMode="auto">
        <a:xfrm>
          <a:off x="1914524" y="9134475"/>
          <a:ext cx="4962525" cy="1323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B9004-6482-4B54-B75A-B52C243AD1BD}">
  <dimension ref="A1:G26"/>
  <sheetViews>
    <sheetView topLeftCell="A10" workbookViewId="0">
      <selection activeCell="A24" sqref="A24:C24"/>
    </sheetView>
  </sheetViews>
  <sheetFormatPr defaultRowHeight="14.4" x14ac:dyDescent="0.3"/>
  <cols>
    <col min="1" max="1" width="15.109375" customWidth="1"/>
    <col min="2" max="2" width="14.5546875" customWidth="1"/>
    <col min="3" max="3" width="85.21875" customWidth="1"/>
    <col min="4" max="4" width="37.6640625" customWidth="1"/>
    <col min="5" max="5" width="22.44140625" customWidth="1"/>
  </cols>
  <sheetData>
    <row r="1" spans="1:7" ht="15" thickBot="1" x14ac:dyDescent="0.35">
      <c r="A1" s="54" t="s">
        <v>21</v>
      </c>
      <c r="B1" s="54"/>
      <c r="C1" s="54"/>
    </row>
    <row r="2" spans="1:7" ht="18" x14ac:dyDescent="0.35">
      <c r="A2" s="61" t="s">
        <v>20</v>
      </c>
      <c r="B2" s="62"/>
      <c r="C2" s="63"/>
    </row>
    <row r="3" spans="1:7" x14ac:dyDescent="0.3">
      <c r="A3" s="17" t="s">
        <v>0</v>
      </c>
      <c r="B3" s="18" t="s">
        <v>1</v>
      </c>
      <c r="C3" s="19"/>
      <c r="D3" s="1"/>
      <c r="E3" s="1"/>
      <c r="F3" s="1"/>
      <c r="G3" s="1"/>
    </row>
    <row r="4" spans="1:7" x14ac:dyDescent="0.3">
      <c r="A4" s="22">
        <f>'Previous LFPA'!A7+'Previous LFPA'!A19</f>
        <v>50719181.81818182</v>
      </c>
      <c r="B4" s="23">
        <f>A4/117.5783</f>
        <v>431365.15682044916</v>
      </c>
      <c r="C4" s="24" t="s">
        <v>60</v>
      </c>
      <c r="D4" s="1"/>
      <c r="E4" s="1"/>
      <c r="F4" s="1"/>
      <c r="G4" s="1"/>
    </row>
    <row r="5" spans="1:7" x14ac:dyDescent="0.3">
      <c r="A5" s="22">
        <f>'New LFPA'!A7+'New LFPA'!A20</f>
        <v>51118545.454545453</v>
      </c>
      <c r="B5" s="23">
        <f>A5/117.5783</f>
        <v>434761.73285840545</v>
      </c>
      <c r="C5" s="24" t="s">
        <v>22</v>
      </c>
      <c r="E5" s="1"/>
      <c r="F5" s="1"/>
      <c r="G5" s="1"/>
    </row>
    <row r="6" spans="1:7" x14ac:dyDescent="0.3">
      <c r="A6" s="31">
        <f>A5-A4</f>
        <v>399363.63636363298</v>
      </c>
      <c r="B6" s="31">
        <f>B5-B4</f>
        <v>3396.5760379562853</v>
      </c>
      <c r="C6" s="32" t="s">
        <v>23</v>
      </c>
      <c r="E6" s="1"/>
      <c r="F6" s="1"/>
      <c r="G6" s="1"/>
    </row>
    <row r="7" spans="1:7" x14ac:dyDescent="0.3">
      <c r="A7" s="25">
        <f>'Previous LFPA'!A23+'Previous LFPA'!A7</f>
        <v>74335949.818181813</v>
      </c>
      <c r="B7" s="26">
        <f>A7/117.5783</f>
        <v>632225.07740103244</v>
      </c>
      <c r="C7" s="27" t="s">
        <v>61</v>
      </c>
      <c r="D7" s="1"/>
      <c r="E7" s="1"/>
    </row>
    <row r="8" spans="1:7" x14ac:dyDescent="0.3">
      <c r="A8" s="25">
        <f>'New LFPA'!A24+'New LFPA'!A7</f>
        <v>68831121.454545453</v>
      </c>
      <c r="B8" s="26">
        <f>A8/117.5783</f>
        <v>585406.67329384293</v>
      </c>
      <c r="C8" s="27" t="s">
        <v>22</v>
      </c>
      <c r="D8" s="1"/>
      <c r="E8" s="1"/>
    </row>
    <row r="9" spans="1:7" x14ac:dyDescent="0.3">
      <c r="A9" s="34">
        <f>A8-A7</f>
        <v>-5504828.3636363596</v>
      </c>
      <c r="B9" s="34">
        <f>B8-B7</f>
        <v>-46818.404107189504</v>
      </c>
      <c r="C9" s="33" t="s">
        <v>23</v>
      </c>
      <c r="D9" s="1"/>
      <c r="E9" s="1"/>
    </row>
    <row r="10" spans="1:7" x14ac:dyDescent="0.3">
      <c r="A10" s="41">
        <f>'Previous LFPA'!A7+'Previous LFPA'!A25</f>
        <v>139282061.81818181</v>
      </c>
      <c r="B10" s="42">
        <f>A10/117.5783</f>
        <v>1184589.8589976365</v>
      </c>
      <c r="C10" s="43" t="s">
        <v>62</v>
      </c>
      <c r="D10" s="1"/>
      <c r="E10" s="1"/>
    </row>
    <row r="11" spans="1:7" x14ac:dyDescent="0.3">
      <c r="A11" s="41">
        <f>'New LFPA'!A7+'New LFPA'!A26</f>
        <v>117540705.45454545</v>
      </c>
      <c r="B11" s="42">
        <f>A11/117.5783</f>
        <v>999680.25949129602</v>
      </c>
      <c r="C11" s="43" t="s">
        <v>24</v>
      </c>
      <c r="D11" s="1"/>
      <c r="E11" s="1"/>
    </row>
    <row r="12" spans="1:7" x14ac:dyDescent="0.3">
      <c r="A12" s="34">
        <f>A11-A10</f>
        <v>-21741356.36363636</v>
      </c>
      <c r="B12" s="40">
        <f>A12/117.5783</f>
        <v>-184909.59950634054</v>
      </c>
      <c r="C12" s="33" t="s">
        <v>23</v>
      </c>
      <c r="D12" s="1"/>
      <c r="E12" s="1"/>
    </row>
    <row r="13" spans="1:7" x14ac:dyDescent="0.3">
      <c r="A13" s="28">
        <f>'Previous LFPA'!A12+'Previous LFPA'!A27</f>
        <v>862126250</v>
      </c>
      <c r="B13" s="29">
        <f>A13/117.5783</f>
        <v>7332358.521938147</v>
      </c>
      <c r="C13" s="30" t="s">
        <v>63</v>
      </c>
      <c r="D13" s="1"/>
      <c r="E13" s="1"/>
    </row>
    <row r="14" spans="1:7" x14ac:dyDescent="0.3">
      <c r="A14" s="28">
        <f>'New LFPA'!A13+'New LFPA'!A28</f>
        <v>866299600</v>
      </c>
      <c r="B14" s="29">
        <f>A14/117.5783</f>
        <v>7367852.74153479</v>
      </c>
      <c r="C14" s="30" t="s">
        <v>25</v>
      </c>
      <c r="D14" s="1"/>
      <c r="E14" s="1"/>
    </row>
    <row r="15" spans="1:7" x14ac:dyDescent="0.3">
      <c r="A15" s="35">
        <f>A14-A13</f>
        <v>4173350</v>
      </c>
      <c r="B15" s="35">
        <f>B14-B13</f>
        <v>35494.219596643001</v>
      </c>
      <c r="C15" s="36" t="s">
        <v>23</v>
      </c>
      <c r="D15" s="1"/>
      <c r="E15" s="1"/>
    </row>
    <row r="16" spans="1:7" ht="28.8" x14ac:dyDescent="0.3">
      <c r="A16" s="37">
        <f>'Previous LFPA'!A10+'Previous LFPA'!A27</f>
        <v>650363681.81818175</v>
      </c>
      <c r="B16" s="37">
        <f>A16/117.5783</f>
        <v>5531324.0778118223</v>
      </c>
      <c r="C16" s="51" t="s">
        <v>64</v>
      </c>
      <c r="D16" s="1"/>
      <c r="E16" s="1"/>
    </row>
    <row r="17" spans="1:5" ht="28.8" x14ac:dyDescent="0.3">
      <c r="A17" s="37">
        <f>'New LFPA'!A7+'New LFPA'!A11+'New LFPA'!A28</f>
        <v>715340145.4545455</v>
      </c>
      <c r="B17" s="37">
        <f>A17/117.5783</f>
        <v>6083946.9991873121</v>
      </c>
      <c r="C17" s="51" t="s">
        <v>26</v>
      </c>
      <c r="D17" s="1"/>
      <c r="E17" s="1"/>
    </row>
    <row r="18" spans="1:5" x14ac:dyDescent="0.3">
      <c r="A18" s="39">
        <f>A17-A16</f>
        <v>64976463.636363745</v>
      </c>
      <c r="B18" s="39">
        <f>A18/117.5783</f>
        <v>552622.92137548979</v>
      </c>
      <c r="C18" s="38" t="s">
        <v>23</v>
      </c>
      <c r="D18" s="1"/>
      <c r="E18" s="1"/>
    </row>
    <row r="19" spans="1:5" x14ac:dyDescent="0.3">
      <c r="A19" s="48">
        <v>500000000</v>
      </c>
      <c r="B19" s="48">
        <f>A19/117.5783</f>
        <v>4252485.3650716161</v>
      </c>
      <c r="C19" s="49" t="s">
        <v>27</v>
      </c>
      <c r="D19" s="1"/>
      <c r="E19" s="1"/>
    </row>
    <row r="20" spans="1:5" x14ac:dyDescent="0.3">
      <c r="A20" s="48">
        <f>A13-A19</f>
        <v>362126250</v>
      </c>
      <c r="B20" s="48">
        <f>A20/117.5783</f>
        <v>3079873.1568665309</v>
      </c>
      <c r="C20" s="49" t="s">
        <v>65</v>
      </c>
      <c r="D20" s="1"/>
      <c r="E20" s="1"/>
    </row>
    <row r="21" spans="1:5" ht="15" thickBot="1" x14ac:dyDescent="0.35">
      <c r="A21" s="50">
        <f>A14-A19</f>
        <v>366299600</v>
      </c>
      <c r="B21" s="50">
        <f>B14-B19</f>
        <v>3115367.3764631739</v>
      </c>
      <c r="C21" s="49" t="s">
        <v>28</v>
      </c>
      <c r="D21" s="1"/>
      <c r="E21" s="1"/>
    </row>
    <row r="22" spans="1:5" ht="15" thickBot="1" x14ac:dyDescent="0.35">
      <c r="A22" s="9"/>
      <c r="B22" s="10"/>
      <c r="C22" s="11"/>
    </row>
    <row r="23" spans="1:5" ht="29.25" customHeight="1" thickBot="1" x14ac:dyDescent="0.35">
      <c r="A23" s="64" t="s">
        <v>66</v>
      </c>
      <c r="B23" s="65"/>
      <c r="C23" s="66"/>
    </row>
    <row r="24" spans="1:5" ht="18.75" customHeight="1" x14ac:dyDescent="0.3">
      <c r="A24" s="67" t="s">
        <v>17</v>
      </c>
      <c r="B24" s="68"/>
      <c r="C24" s="69"/>
    </row>
    <row r="25" spans="1:5" ht="28.5" customHeight="1" thickBot="1" x14ac:dyDescent="0.35">
      <c r="A25" s="55" t="s">
        <v>18</v>
      </c>
      <c r="B25" s="56"/>
      <c r="C25" s="57"/>
    </row>
    <row r="26" spans="1:5" ht="48" customHeight="1" thickBot="1" x14ac:dyDescent="0.35">
      <c r="A26" s="58" t="s">
        <v>19</v>
      </c>
      <c r="B26" s="59"/>
      <c r="C26" s="60"/>
    </row>
  </sheetData>
  <mergeCells count="6">
    <mergeCell ref="A1:C1"/>
    <mergeCell ref="A25:C25"/>
    <mergeCell ref="A26:C26"/>
    <mergeCell ref="A2:C2"/>
    <mergeCell ref="A23:C23"/>
    <mergeCell ref="A24:C24"/>
  </mergeCells>
  <pageMargins left="0.7" right="0.7" top="0.5" bottom="0.5" header="0.3" footer="0.3"/>
  <pageSetup orientation="landscape" r:id="rId1"/>
  <ignoredErrors>
    <ignoredError sqref="B9 B6 B1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6C6B0-8D95-47BF-82C1-A8C16FC1192C}">
  <dimension ref="A1:G48"/>
  <sheetViews>
    <sheetView topLeftCell="A30" workbookViewId="0">
      <selection activeCell="A42" sqref="A42"/>
    </sheetView>
  </sheetViews>
  <sheetFormatPr defaultRowHeight="14.4" x14ac:dyDescent="0.3"/>
  <cols>
    <col min="1" max="1" width="24.5546875" customWidth="1"/>
    <col min="2" max="2" width="21.6640625" customWidth="1"/>
    <col min="3" max="3" width="61.77734375" customWidth="1"/>
    <col min="4" max="4" width="37.6640625" customWidth="1"/>
    <col min="5" max="5" width="22.44140625" customWidth="1"/>
  </cols>
  <sheetData>
    <row r="1" spans="1:7" ht="15" thickBot="1" x14ac:dyDescent="0.35">
      <c r="A1" s="54" t="s">
        <v>49</v>
      </c>
      <c r="B1" s="54"/>
      <c r="C1" s="54"/>
    </row>
    <row r="2" spans="1:7" x14ac:dyDescent="0.3">
      <c r="A2" s="79" t="s">
        <v>41</v>
      </c>
      <c r="B2" s="80"/>
      <c r="C2" s="81"/>
    </row>
    <row r="3" spans="1:7" x14ac:dyDescent="0.3">
      <c r="A3" s="17" t="s">
        <v>0</v>
      </c>
      <c r="B3" s="18" t="s">
        <v>1</v>
      </c>
      <c r="C3" s="19" t="s">
        <v>5</v>
      </c>
      <c r="D3" s="1"/>
      <c r="E3" s="1"/>
      <c r="F3" s="1"/>
      <c r="G3" s="1"/>
    </row>
    <row r="4" spans="1:7" x14ac:dyDescent="0.3">
      <c r="A4" s="4">
        <v>1317900000000</v>
      </c>
      <c r="B4" s="2">
        <f>A4/117.5783</f>
        <v>11208700925.255766</v>
      </c>
      <c r="C4" s="5" t="s">
        <v>31</v>
      </c>
      <c r="D4" s="1"/>
      <c r="E4" s="1"/>
      <c r="F4" s="1"/>
      <c r="G4" s="1"/>
    </row>
    <row r="5" spans="1:7" x14ac:dyDescent="0.3">
      <c r="A5" s="4">
        <f>A4/10000*7</f>
        <v>922530000</v>
      </c>
      <c r="B5" s="2">
        <f t="shared" ref="B5:B12" si="0">A5/117.5783</f>
        <v>7846090.6476790365</v>
      </c>
      <c r="C5" s="5" t="s">
        <v>32</v>
      </c>
      <c r="E5" s="1"/>
      <c r="F5" s="1"/>
      <c r="G5" s="1"/>
    </row>
    <row r="6" spans="1:7" x14ac:dyDescent="0.3">
      <c r="A6" s="4">
        <f>A5/100*40</f>
        <v>369012000</v>
      </c>
      <c r="B6" s="2">
        <f t="shared" si="0"/>
        <v>3138436.2590716146</v>
      </c>
      <c r="C6" s="5" t="s">
        <v>7</v>
      </c>
      <c r="D6" s="1"/>
      <c r="E6" s="1"/>
    </row>
    <row r="7" spans="1:7" x14ac:dyDescent="0.3">
      <c r="A7" s="4">
        <f>A6/11</f>
        <v>33546545.454545453</v>
      </c>
      <c r="B7" s="2">
        <f t="shared" si="0"/>
        <v>285312.38718832855</v>
      </c>
      <c r="C7" s="5" t="s">
        <v>44</v>
      </c>
      <c r="D7" s="1"/>
      <c r="E7" s="1"/>
    </row>
    <row r="8" spans="1:7" x14ac:dyDescent="0.3">
      <c r="A8" s="4">
        <f>A6/20</f>
        <v>18450600</v>
      </c>
      <c r="B8" s="2">
        <f t="shared" si="0"/>
        <v>156921.81295358072</v>
      </c>
      <c r="C8" s="5" t="s">
        <v>43</v>
      </c>
      <c r="D8" s="1"/>
      <c r="E8" s="1"/>
    </row>
    <row r="9" spans="1:7" x14ac:dyDescent="0.3">
      <c r="A9" s="4">
        <f>A5/100*60</f>
        <v>553518000</v>
      </c>
      <c r="B9" s="2">
        <f t="shared" si="0"/>
        <v>4707654.3886074219</v>
      </c>
      <c r="C9" s="5" t="s">
        <v>42</v>
      </c>
      <c r="D9" s="1"/>
      <c r="E9" s="1"/>
    </row>
    <row r="10" spans="1:7" x14ac:dyDescent="0.3">
      <c r="A10" s="12">
        <f>A9/10*3</f>
        <v>166055400</v>
      </c>
      <c r="B10" s="2">
        <f t="shared" si="0"/>
        <v>1412296.3165822264</v>
      </c>
      <c r="C10" s="13" t="s">
        <v>45</v>
      </c>
      <c r="D10" s="1"/>
      <c r="E10" s="1"/>
    </row>
    <row r="11" spans="1:7" x14ac:dyDescent="0.3">
      <c r="A11" s="12">
        <f>A9/10*7</f>
        <v>387462600</v>
      </c>
      <c r="B11" s="2">
        <f t="shared" si="0"/>
        <v>3295358.0720251952</v>
      </c>
      <c r="C11" s="13" t="s">
        <v>46</v>
      </c>
      <c r="D11" s="1"/>
      <c r="E11" s="1"/>
    </row>
    <row r="12" spans="1:7" x14ac:dyDescent="0.3">
      <c r="A12" s="12">
        <f>A5/100*60</f>
        <v>553518000</v>
      </c>
      <c r="B12" s="2">
        <f t="shared" si="0"/>
        <v>4707654.3886074219</v>
      </c>
      <c r="C12" s="13" t="s">
        <v>47</v>
      </c>
      <c r="D12" s="1"/>
      <c r="E12" s="1"/>
    </row>
    <row r="13" spans="1:7" ht="15" thickBot="1" x14ac:dyDescent="0.35">
      <c r="A13" s="9">
        <f>A12+A8</f>
        <v>571968600</v>
      </c>
      <c r="B13" s="10">
        <f>A13/117.5783</f>
        <v>4864576.2015610021</v>
      </c>
      <c r="C13" s="11" t="s">
        <v>48</v>
      </c>
      <c r="D13" s="1"/>
      <c r="E13" s="1"/>
    </row>
    <row r="14" spans="1:7" ht="15" thickBot="1" x14ac:dyDescent="0.35">
      <c r="A14" s="3"/>
      <c r="B14" s="3"/>
      <c r="C14" s="3"/>
      <c r="D14" s="1"/>
      <c r="E14" s="1"/>
    </row>
    <row r="15" spans="1:7" ht="17.399999999999999" customHeight="1" x14ac:dyDescent="0.3">
      <c r="A15" s="79" t="s">
        <v>30</v>
      </c>
      <c r="B15" s="80"/>
      <c r="C15" s="81"/>
    </row>
    <row r="16" spans="1:7" x14ac:dyDescent="0.3">
      <c r="A16" s="17" t="s">
        <v>0</v>
      </c>
      <c r="B16" s="18" t="s">
        <v>1</v>
      </c>
      <c r="C16" s="19" t="s">
        <v>5</v>
      </c>
    </row>
    <row r="17" spans="1:3" x14ac:dyDescent="0.3">
      <c r="A17" s="4">
        <v>1317900000000</v>
      </c>
      <c r="B17" s="2">
        <f>A17/117.5783</f>
        <v>11208700925.255766</v>
      </c>
      <c r="C17" s="5" t="s">
        <v>31</v>
      </c>
    </row>
    <row r="18" spans="1:3" x14ac:dyDescent="0.3">
      <c r="A18" s="4">
        <f>A17/10000*7</f>
        <v>922530000</v>
      </c>
      <c r="B18" s="2">
        <f t="shared" ref="B18:B27" si="1">A18/117.5783</f>
        <v>7846090.6476790365</v>
      </c>
      <c r="C18" s="5" t="s">
        <v>32</v>
      </c>
    </row>
    <row r="19" spans="1:3" x14ac:dyDescent="0.3">
      <c r="A19" s="4">
        <f>A18/100*40</f>
        <v>369012000</v>
      </c>
      <c r="B19" s="2">
        <f t="shared" si="1"/>
        <v>3138436.2590716146</v>
      </c>
      <c r="C19" s="5" t="s">
        <v>7</v>
      </c>
    </row>
    <row r="20" spans="1:3" x14ac:dyDescent="0.3">
      <c r="A20" s="4">
        <f>A19/21</f>
        <v>17572000</v>
      </c>
      <c r="B20" s="2">
        <f t="shared" si="1"/>
        <v>149449.34567007687</v>
      </c>
      <c r="C20" s="5" t="s">
        <v>33</v>
      </c>
    </row>
    <row r="21" spans="1:3" ht="15" customHeight="1" x14ac:dyDescent="0.3">
      <c r="A21" s="4">
        <f>A18/100*60</f>
        <v>553518000</v>
      </c>
      <c r="B21" s="2">
        <f t="shared" si="1"/>
        <v>4707654.3886074219</v>
      </c>
      <c r="C21" s="47" t="s">
        <v>34</v>
      </c>
    </row>
    <row r="22" spans="1:3" x14ac:dyDescent="0.3">
      <c r="A22" s="4">
        <f>A21/250</f>
        <v>2214072</v>
      </c>
      <c r="B22" s="2">
        <f t="shared" si="1"/>
        <v>18830.617554429686</v>
      </c>
      <c r="C22" s="5" t="s">
        <v>35</v>
      </c>
    </row>
    <row r="23" spans="1:3" x14ac:dyDescent="0.3">
      <c r="A23" s="4">
        <f>A22*8</f>
        <v>17712576</v>
      </c>
      <c r="B23" s="2">
        <f t="shared" si="1"/>
        <v>150644.94043543749</v>
      </c>
      <c r="C23" s="5" t="s">
        <v>36</v>
      </c>
    </row>
    <row r="24" spans="1:3" x14ac:dyDescent="0.3">
      <c r="A24" s="4">
        <f>A23+A20</f>
        <v>35284576</v>
      </c>
      <c r="B24" s="2">
        <f t="shared" si="1"/>
        <v>300094.28610551439</v>
      </c>
      <c r="C24" s="5" t="s">
        <v>37</v>
      </c>
    </row>
    <row r="25" spans="1:3" ht="15" customHeight="1" x14ac:dyDescent="0.3">
      <c r="A25" s="4">
        <f>A22*30</f>
        <v>66422160</v>
      </c>
      <c r="B25" s="2">
        <f t="shared" si="1"/>
        <v>564918.52663289057</v>
      </c>
      <c r="C25" s="47" t="s">
        <v>38</v>
      </c>
    </row>
    <row r="26" spans="1:3" x14ac:dyDescent="0.3">
      <c r="A26" s="4">
        <f>A25+A20</f>
        <v>83994160</v>
      </c>
      <c r="B26" s="2">
        <f t="shared" si="1"/>
        <v>714367.87230296747</v>
      </c>
      <c r="C26" s="5" t="s">
        <v>39</v>
      </c>
    </row>
    <row r="27" spans="1:3" x14ac:dyDescent="0.3">
      <c r="A27" s="4">
        <f>A22*125</f>
        <v>276759000</v>
      </c>
      <c r="B27" s="2">
        <f t="shared" si="1"/>
        <v>2353827.1943037109</v>
      </c>
      <c r="C27" s="6" t="s">
        <v>40</v>
      </c>
    </row>
    <row r="28" spans="1:3" ht="17.399999999999999" customHeight="1" thickBot="1" x14ac:dyDescent="0.35">
      <c r="A28" s="7">
        <f>A27+A20</f>
        <v>294331000</v>
      </c>
      <c r="B28" s="10">
        <f>A28/117.5783</f>
        <v>2503276.5399737875</v>
      </c>
      <c r="C28" s="46" t="s">
        <v>3</v>
      </c>
    </row>
    <row r="29" spans="1:3" x14ac:dyDescent="0.3">
      <c r="A29" s="3"/>
      <c r="B29" s="3"/>
      <c r="C29" s="45"/>
    </row>
    <row r="30" spans="1:3" ht="15" thickBot="1" x14ac:dyDescent="0.35">
      <c r="A30" s="54" t="s">
        <v>29</v>
      </c>
      <c r="B30" s="54"/>
      <c r="C30" s="54"/>
    </row>
    <row r="31" spans="1:3" x14ac:dyDescent="0.3">
      <c r="A31" s="82" t="s">
        <v>4</v>
      </c>
      <c r="B31" s="83"/>
      <c r="C31" s="84"/>
    </row>
    <row r="32" spans="1:3" x14ac:dyDescent="0.3">
      <c r="A32" s="20" t="s">
        <v>0</v>
      </c>
      <c r="B32" s="21" t="s">
        <v>1</v>
      </c>
      <c r="C32" s="52" t="s">
        <v>5</v>
      </c>
    </row>
    <row r="33" spans="1:3" x14ac:dyDescent="0.3">
      <c r="A33" s="15"/>
      <c r="B33" s="14"/>
      <c r="C33" s="16"/>
    </row>
    <row r="34" spans="1:3" x14ac:dyDescent="0.3">
      <c r="A34" s="1">
        <v>58627823</v>
      </c>
      <c r="B34" s="2">
        <f>A34/117.5783</f>
        <v>498627.91858701821</v>
      </c>
      <c r="C34" s="5" t="s">
        <v>6</v>
      </c>
    </row>
    <row r="35" spans="1:3" x14ac:dyDescent="0.3">
      <c r="A35" s="4">
        <f>A34/100*40</f>
        <v>23451129.199999999</v>
      </c>
      <c r="B35" s="2">
        <f t="shared" ref="B35:B42" si="2">A35/117.5783</f>
        <v>199451.16743480726</v>
      </c>
      <c r="C35" s="5" t="s">
        <v>7</v>
      </c>
    </row>
    <row r="36" spans="1:3" x14ac:dyDescent="0.3">
      <c r="A36" s="4">
        <f>A35/24</f>
        <v>977130.3833333333</v>
      </c>
      <c r="B36" s="2">
        <f t="shared" si="2"/>
        <v>8310.4653097836363</v>
      </c>
      <c r="C36" s="5" t="s">
        <v>8</v>
      </c>
    </row>
    <row r="37" spans="1:3" ht="15" customHeight="1" x14ac:dyDescent="0.3">
      <c r="A37" s="4">
        <f>A34/100*60</f>
        <v>35176693.799999997</v>
      </c>
      <c r="B37" s="2">
        <f t="shared" si="2"/>
        <v>299176.75115221087</v>
      </c>
      <c r="C37" s="47" t="s">
        <v>9</v>
      </c>
    </row>
    <row r="38" spans="1:3" x14ac:dyDescent="0.3">
      <c r="A38" s="4">
        <f>A37/110</f>
        <v>319788.12545454543</v>
      </c>
      <c r="B38" s="2">
        <f t="shared" si="2"/>
        <v>2719.7886468382808</v>
      </c>
      <c r="C38" s="5" t="s">
        <v>10</v>
      </c>
    </row>
    <row r="39" spans="1:3" ht="15" customHeight="1" x14ac:dyDescent="0.3">
      <c r="A39" s="4">
        <f>A38*3</f>
        <v>959364.37636363623</v>
      </c>
      <c r="B39" s="2">
        <f t="shared" si="2"/>
        <v>8159.3659405148419</v>
      </c>
      <c r="C39" s="47" t="s">
        <v>11</v>
      </c>
    </row>
    <row r="40" spans="1:3" ht="15.6" customHeight="1" x14ac:dyDescent="0.3">
      <c r="A40" s="4">
        <f>A39+A36</f>
        <v>1936494.7596969695</v>
      </c>
      <c r="B40" s="2">
        <f t="shared" si="2"/>
        <v>16469.831250298477</v>
      </c>
      <c r="C40" s="47" t="s">
        <v>12</v>
      </c>
    </row>
    <row r="41" spans="1:3" x14ac:dyDescent="0.3">
      <c r="A41" s="4">
        <f>A38*55</f>
        <v>17588346.899999999</v>
      </c>
      <c r="B41" s="2">
        <f t="shared" si="2"/>
        <v>149588.37557610543</v>
      </c>
      <c r="C41" s="6" t="s">
        <v>13</v>
      </c>
    </row>
    <row r="42" spans="1:3" x14ac:dyDescent="0.3">
      <c r="A42" s="4">
        <f>A41+A36</f>
        <v>18565477.283333331</v>
      </c>
      <c r="B42" s="2">
        <f t="shared" si="2"/>
        <v>157898.84088588908</v>
      </c>
      <c r="C42" s="6" t="s">
        <v>14</v>
      </c>
    </row>
    <row r="43" spans="1:3" ht="31.5" customHeight="1" thickBot="1" x14ac:dyDescent="0.35">
      <c r="A43" s="9"/>
      <c r="B43" s="10"/>
      <c r="C43" s="11"/>
    </row>
    <row r="44" spans="1:3" ht="33" customHeight="1" x14ac:dyDescent="0.3">
      <c r="A44" s="67" t="s">
        <v>55</v>
      </c>
      <c r="B44" s="68"/>
      <c r="C44" s="69"/>
    </row>
    <row r="45" spans="1:3" ht="27" customHeight="1" x14ac:dyDescent="0.3">
      <c r="A45" s="76" t="s">
        <v>57</v>
      </c>
      <c r="B45" s="77"/>
      <c r="C45" s="78"/>
    </row>
    <row r="46" spans="1:3" ht="15" customHeight="1" x14ac:dyDescent="0.3">
      <c r="A46" s="70" t="s">
        <v>15</v>
      </c>
      <c r="B46" s="71"/>
      <c r="C46" s="72"/>
    </row>
    <row r="47" spans="1:3" x14ac:dyDescent="0.3">
      <c r="A47" s="70" t="s">
        <v>16</v>
      </c>
      <c r="B47" s="71"/>
      <c r="C47" s="72"/>
    </row>
    <row r="48" spans="1:3" ht="15" thickBot="1" x14ac:dyDescent="0.35">
      <c r="A48" s="73"/>
      <c r="B48" s="74"/>
      <c r="C48" s="75"/>
    </row>
  </sheetData>
  <mergeCells count="10">
    <mergeCell ref="A1:C1"/>
    <mergeCell ref="A30:C30"/>
    <mergeCell ref="A46:C46"/>
    <mergeCell ref="A47:C47"/>
    <mergeCell ref="A48:C48"/>
    <mergeCell ref="A45:C45"/>
    <mergeCell ref="A2:C2"/>
    <mergeCell ref="A15:C15"/>
    <mergeCell ref="A31:C31"/>
    <mergeCell ref="A44:C44"/>
  </mergeCells>
  <printOptions horizontalCentered="1" verticalCentered="1"/>
  <pageMargins left="0.7" right="0.7" top="0.5" bottom="0.5" header="0.3" footer="0.3"/>
  <pageSetup paperSize="9" orientation="landscape"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5836D-9449-45C9-92FB-A4721F541C36}">
  <dimension ref="A1:G47"/>
  <sheetViews>
    <sheetView tabSelected="1" workbookViewId="0">
      <selection activeCell="C3" sqref="C3"/>
    </sheetView>
  </sheetViews>
  <sheetFormatPr defaultRowHeight="14.4" x14ac:dyDescent="0.3"/>
  <cols>
    <col min="1" max="1" width="24.5546875" customWidth="1"/>
    <col min="2" max="2" width="21.6640625" customWidth="1"/>
    <col min="3" max="3" width="62.109375" customWidth="1"/>
    <col min="4" max="4" width="21" customWidth="1"/>
    <col min="5" max="5" width="47.5546875" customWidth="1"/>
  </cols>
  <sheetData>
    <row r="1" spans="1:7" ht="15" thickBot="1" x14ac:dyDescent="0.35">
      <c r="A1" s="54" t="s">
        <v>68</v>
      </c>
      <c r="B1" s="54"/>
      <c r="C1" s="54"/>
    </row>
    <row r="2" spans="1:7" x14ac:dyDescent="0.3">
      <c r="A2" s="85" t="s">
        <v>41</v>
      </c>
      <c r="B2" s="80"/>
      <c r="C2" s="81"/>
    </row>
    <row r="3" spans="1:7" x14ac:dyDescent="0.3">
      <c r="A3" s="17" t="s">
        <v>0</v>
      </c>
      <c r="B3" s="18" t="s">
        <v>1</v>
      </c>
      <c r="C3" s="19" t="s">
        <v>5</v>
      </c>
      <c r="D3" s="1"/>
      <c r="E3" s="1"/>
      <c r="F3" s="1"/>
      <c r="G3" s="1"/>
    </row>
    <row r="4" spans="1:7" x14ac:dyDescent="0.3">
      <c r="A4" s="4">
        <v>1317900000000</v>
      </c>
      <c r="B4" s="2">
        <f>A4/117.5783</f>
        <v>11208700925.255766</v>
      </c>
      <c r="C4" s="5" t="s">
        <v>31</v>
      </c>
      <c r="D4" s="1"/>
      <c r="E4" s="1"/>
      <c r="F4" s="1"/>
      <c r="G4" s="1"/>
    </row>
    <row r="5" spans="1:7" x14ac:dyDescent="0.3">
      <c r="A5" s="4">
        <f>A4/10000*7</f>
        <v>922530000</v>
      </c>
      <c r="B5" s="2">
        <f t="shared" ref="B5:B11" si="0">A5/117.5783</f>
        <v>7846090.6476790365</v>
      </c>
      <c r="C5" s="5" t="s">
        <v>32</v>
      </c>
      <c r="E5" s="1"/>
      <c r="F5" s="1"/>
      <c r="G5" s="1"/>
    </row>
    <row r="6" spans="1:7" x14ac:dyDescent="0.3">
      <c r="A6" s="4">
        <f>A5/2</f>
        <v>461265000</v>
      </c>
      <c r="B6" s="2">
        <f t="shared" si="0"/>
        <v>3923045.3238395182</v>
      </c>
      <c r="C6" s="5" t="s">
        <v>7</v>
      </c>
      <c r="D6" s="1"/>
      <c r="E6" s="1"/>
    </row>
    <row r="7" spans="1:7" x14ac:dyDescent="0.3">
      <c r="A7" s="4">
        <f>A6/11</f>
        <v>41933181.81818182</v>
      </c>
      <c r="B7" s="2">
        <f t="shared" si="0"/>
        <v>356640.48398541077</v>
      </c>
      <c r="C7" s="5" t="s">
        <v>44</v>
      </c>
      <c r="D7" s="1"/>
      <c r="E7" s="1"/>
    </row>
    <row r="8" spans="1:7" x14ac:dyDescent="0.3">
      <c r="A8" s="4">
        <f>A6/20</f>
        <v>23063250</v>
      </c>
      <c r="B8" s="2">
        <f t="shared" si="0"/>
        <v>196152.26619197591</v>
      </c>
      <c r="C8" s="5" t="s">
        <v>43</v>
      </c>
      <c r="D8" s="1"/>
      <c r="E8" s="1"/>
    </row>
    <row r="9" spans="1:7" x14ac:dyDescent="0.3">
      <c r="A9" s="4">
        <f>A6/2</f>
        <v>230632500</v>
      </c>
      <c r="B9" s="2">
        <f t="shared" si="0"/>
        <v>1961522.6619197591</v>
      </c>
      <c r="C9" s="5" t="s">
        <v>51</v>
      </c>
      <c r="D9" s="1"/>
      <c r="E9" s="1"/>
    </row>
    <row r="10" spans="1:7" x14ac:dyDescent="0.3">
      <c r="A10" s="12">
        <f>A9+A7</f>
        <v>272565681.81818181</v>
      </c>
      <c r="B10" s="2">
        <f t="shared" si="0"/>
        <v>2318163.1459051697</v>
      </c>
      <c r="C10" s="13" t="s">
        <v>52</v>
      </c>
      <c r="D10" s="1"/>
      <c r="E10" s="1"/>
    </row>
    <row r="11" spans="1:7" x14ac:dyDescent="0.3">
      <c r="A11" s="12">
        <f>A6</f>
        <v>461265000</v>
      </c>
      <c r="B11" s="2">
        <f t="shared" si="0"/>
        <v>3923045.3238395182</v>
      </c>
      <c r="C11" s="13" t="s">
        <v>53</v>
      </c>
      <c r="D11" s="1"/>
      <c r="E11" s="1"/>
    </row>
    <row r="12" spans="1:7" ht="15" thickBot="1" x14ac:dyDescent="0.35">
      <c r="A12" s="9">
        <f>A11+A8</f>
        <v>484328250</v>
      </c>
      <c r="B12" s="10">
        <f>A12/117.5783</f>
        <v>4119197.5900314939</v>
      </c>
      <c r="C12" s="11" t="s">
        <v>48</v>
      </c>
      <c r="D12" s="1"/>
      <c r="E12" s="1"/>
    </row>
    <row r="13" spans="1:7" ht="15" thickBot="1" x14ac:dyDescent="0.35">
      <c r="A13" s="3"/>
      <c r="B13" s="3"/>
      <c r="C13" s="3"/>
      <c r="D13" s="1"/>
      <c r="E13" s="1"/>
    </row>
    <row r="14" spans="1:7" x14ac:dyDescent="0.3">
      <c r="A14" s="85" t="s">
        <v>50</v>
      </c>
      <c r="B14" s="80"/>
      <c r="C14" s="81"/>
    </row>
    <row r="15" spans="1:7" x14ac:dyDescent="0.3">
      <c r="A15" s="17" t="s">
        <v>0</v>
      </c>
      <c r="B15" s="18" t="s">
        <v>1</v>
      </c>
      <c r="C15" s="19" t="s">
        <v>5</v>
      </c>
    </row>
    <row r="16" spans="1:7" x14ac:dyDescent="0.3">
      <c r="A16" s="4">
        <v>1317900000000</v>
      </c>
      <c r="B16" s="2">
        <f>A16/117.5783</f>
        <v>11208700925.255766</v>
      </c>
      <c r="C16" s="5" t="s">
        <v>31</v>
      </c>
    </row>
    <row r="17" spans="1:3" x14ac:dyDescent="0.3">
      <c r="A17" s="4">
        <f>A16/10000*7</f>
        <v>922530000</v>
      </c>
      <c r="B17" s="2">
        <f t="shared" ref="B17:B26" si="1">A17/117.5783</f>
        <v>7846090.6476790365</v>
      </c>
      <c r="C17" s="5" t="s">
        <v>32</v>
      </c>
    </row>
    <row r="18" spans="1:3" x14ac:dyDescent="0.3">
      <c r="A18" s="4">
        <f>A17/10*2</f>
        <v>184506000</v>
      </c>
      <c r="B18" s="2">
        <f t="shared" si="1"/>
        <v>1569218.1295358073</v>
      </c>
      <c r="C18" s="5" t="s">
        <v>7</v>
      </c>
    </row>
    <row r="19" spans="1:3" x14ac:dyDescent="0.3">
      <c r="A19" s="4">
        <f>A18/21</f>
        <v>8786000</v>
      </c>
      <c r="B19" s="2">
        <f t="shared" si="1"/>
        <v>74724.672835038436</v>
      </c>
      <c r="C19" s="5" t="s">
        <v>33</v>
      </c>
    </row>
    <row r="20" spans="1:3" x14ac:dyDescent="0.3">
      <c r="A20" s="4">
        <f>A17/10*8</f>
        <v>738024000</v>
      </c>
      <c r="B20" s="2">
        <f t="shared" si="1"/>
        <v>6276872.5181432292</v>
      </c>
      <c r="C20" s="5" t="s">
        <v>34</v>
      </c>
    </row>
    <row r="21" spans="1:3" x14ac:dyDescent="0.3">
      <c r="A21" s="4">
        <f>A20/250</f>
        <v>2952096</v>
      </c>
      <c r="B21" s="2">
        <f t="shared" si="1"/>
        <v>25107.490072572917</v>
      </c>
      <c r="C21" s="5" t="s">
        <v>35</v>
      </c>
    </row>
    <row r="22" spans="1:3" x14ac:dyDescent="0.3">
      <c r="A22" s="4">
        <f>A21*8</f>
        <v>23616768</v>
      </c>
      <c r="B22" s="2">
        <f t="shared" si="1"/>
        <v>200859.92058058333</v>
      </c>
      <c r="C22" s="5" t="s">
        <v>36</v>
      </c>
    </row>
    <row r="23" spans="1:3" x14ac:dyDescent="0.3">
      <c r="A23" s="4">
        <f>A22+A19</f>
        <v>32402768</v>
      </c>
      <c r="B23" s="2">
        <f t="shared" si="1"/>
        <v>275584.59341562178</v>
      </c>
      <c r="C23" s="5" t="s">
        <v>37</v>
      </c>
    </row>
    <row r="24" spans="1:3" x14ac:dyDescent="0.3">
      <c r="A24" s="4">
        <f>A21*30</f>
        <v>88562880</v>
      </c>
      <c r="B24" s="2">
        <f t="shared" si="1"/>
        <v>753224.70217718743</v>
      </c>
      <c r="C24" s="5" t="s">
        <v>38</v>
      </c>
    </row>
    <row r="25" spans="1:3" x14ac:dyDescent="0.3">
      <c r="A25" s="4">
        <f>A24+A19</f>
        <v>97348880</v>
      </c>
      <c r="B25" s="2">
        <f t="shared" si="1"/>
        <v>827949.37501222594</v>
      </c>
      <c r="C25" s="5" t="s">
        <v>39</v>
      </c>
    </row>
    <row r="26" spans="1:3" x14ac:dyDescent="0.3">
      <c r="A26" s="4">
        <f>A21*125</f>
        <v>369012000</v>
      </c>
      <c r="B26" s="2">
        <f t="shared" si="1"/>
        <v>3138436.2590716146</v>
      </c>
      <c r="C26" s="6" t="s">
        <v>40</v>
      </c>
    </row>
    <row r="27" spans="1:3" ht="15" thickBot="1" x14ac:dyDescent="0.35">
      <c r="A27" s="7">
        <f>A26+A19</f>
        <v>377798000</v>
      </c>
      <c r="B27" s="10">
        <f>A27/117.5783</f>
        <v>3213160.9319066531</v>
      </c>
      <c r="C27" s="8" t="s">
        <v>3</v>
      </c>
    </row>
    <row r="28" spans="1:3" x14ac:dyDescent="0.3">
      <c r="A28" s="3"/>
      <c r="B28" s="3"/>
      <c r="C28" s="45"/>
    </row>
    <row r="29" spans="1:3" ht="15" thickBot="1" x14ac:dyDescent="0.35">
      <c r="A29" s="54" t="s">
        <v>67</v>
      </c>
      <c r="B29" s="54"/>
      <c r="C29" s="54"/>
    </row>
    <row r="30" spans="1:3" x14ac:dyDescent="0.3">
      <c r="A30" s="82" t="s">
        <v>4</v>
      </c>
      <c r="B30" s="83"/>
      <c r="C30" s="84"/>
    </row>
    <row r="31" spans="1:3" x14ac:dyDescent="0.3">
      <c r="A31" s="20" t="s">
        <v>0</v>
      </c>
      <c r="B31" s="21" t="s">
        <v>1</v>
      </c>
      <c r="C31" s="52" t="s">
        <v>5</v>
      </c>
    </row>
    <row r="32" spans="1:3" x14ac:dyDescent="0.3">
      <c r="A32" s="15"/>
      <c r="B32" s="14"/>
      <c r="C32" s="16"/>
    </row>
    <row r="33" spans="1:5" x14ac:dyDescent="0.3">
      <c r="A33" s="44">
        <v>58627823</v>
      </c>
      <c r="B33" s="2">
        <f>A33/117.5783</f>
        <v>498627.91858701821</v>
      </c>
      <c r="C33" s="5" t="s">
        <v>59</v>
      </c>
      <c r="E33" s="3"/>
    </row>
    <row r="34" spans="1:5" x14ac:dyDescent="0.3">
      <c r="A34" s="4">
        <f>A33/10*2</f>
        <v>11725564.6</v>
      </c>
      <c r="B34" s="2">
        <f t="shared" ref="B34:B41" si="2">A34/117.5783</f>
        <v>99725.583717403628</v>
      </c>
      <c r="C34" s="5" t="s">
        <v>7</v>
      </c>
      <c r="E34" s="3"/>
    </row>
    <row r="35" spans="1:5" x14ac:dyDescent="0.3">
      <c r="A35" s="4">
        <f>A34/24</f>
        <v>488565.19166666665</v>
      </c>
      <c r="B35" s="2">
        <f t="shared" si="2"/>
        <v>4155.2326548918181</v>
      </c>
      <c r="C35" s="5" t="s">
        <v>8</v>
      </c>
      <c r="E35" s="3"/>
    </row>
    <row r="36" spans="1:5" x14ac:dyDescent="0.3">
      <c r="A36" s="4">
        <f>A33/10*8</f>
        <v>46902258.399999999</v>
      </c>
      <c r="B36" s="2">
        <f t="shared" si="2"/>
        <v>398902.33486961451</v>
      </c>
      <c r="C36" s="5" t="s">
        <v>9</v>
      </c>
      <c r="E36" s="53"/>
    </row>
    <row r="37" spans="1:5" x14ac:dyDescent="0.3">
      <c r="A37" s="4">
        <f>A36/110</f>
        <v>426384.16727272724</v>
      </c>
      <c r="B37" s="2">
        <f t="shared" si="2"/>
        <v>3626.384862451041</v>
      </c>
      <c r="C37" s="5" t="s">
        <v>10</v>
      </c>
      <c r="E37" s="3"/>
    </row>
    <row r="38" spans="1:5" x14ac:dyDescent="0.3">
      <c r="A38" s="4">
        <f>A37*3</f>
        <v>1279152.5018181817</v>
      </c>
      <c r="B38" s="2">
        <f t="shared" si="2"/>
        <v>10879.154587353123</v>
      </c>
      <c r="C38" s="5" t="s">
        <v>11</v>
      </c>
      <c r="E38" s="53"/>
    </row>
    <row r="39" spans="1:5" x14ac:dyDescent="0.3">
      <c r="A39" s="4">
        <f>A38+A35</f>
        <v>1767717.6934848484</v>
      </c>
      <c r="B39" s="2">
        <f t="shared" si="2"/>
        <v>15034.387242244942</v>
      </c>
      <c r="C39" s="5" t="s">
        <v>12</v>
      </c>
      <c r="E39" s="53"/>
    </row>
    <row r="40" spans="1:5" x14ac:dyDescent="0.3">
      <c r="A40" s="4">
        <f>A37*55</f>
        <v>23451129.199999999</v>
      </c>
      <c r="B40" s="2">
        <f t="shared" si="2"/>
        <v>199451.16743480726</v>
      </c>
      <c r="C40" s="6" t="s">
        <v>13</v>
      </c>
      <c r="E40" s="45"/>
    </row>
    <row r="41" spans="1:5" x14ac:dyDescent="0.3">
      <c r="A41" s="4">
        <f>A40+A35</f>
        <v>23939694.391666666</v>
      </c>
      <c r="B41" s="2">
        <f t="shared" si="2"/>
        <v>203606.40008969908</v>
      </c>
      <c r="C41" s="6" t="s">
        <v>14</v>
      </c>
      <c r="E41" s="45"/>
    </row>
    <row r="42" spans="1:5" ht="29.25" customHeight="1" thickBot="1" x14ac:dyDescent="0.35">
      <c r="A42" s="9"/>
      <c r="B42" s="10"/>
      <c r="C42" s="11"/>
    </row>
    <row r="43" spans="1:5" ht="30" customHeight="1" x14ac:dyDescent="0.3">
      <c r="A43" s="67" t="s">
        <v>54</v>
      </c>
      <c r="B43" s="68"/>
      <c r="C43" s="69"/>
    </row>
    <row r="44" spans="1:5" ht="26.4" customHeight="1" x14ac:dyDescent="0.3">
      <c r="A44" s="76" t="s">
        <v>56</v>
      </c>
      <c r="B44" s="77"/>
      <c r="C44" s="78"/>
    </row>
    <row r="45" spans="1:5" ht="17.25" customHeight="1" x14ac:dyDescent="0.3">
      <c r="A45" s="70" t="s">
        <v>58</v>
      </c>
      <c r="B45" s="71"/>
      <c r="C45" s="72"/>
    </row>
    <row r="46" spans="1:5" x14ac:dyDescent="0.3">
      <c r="A46" s="70" t="s">
        <v>16</v>
      </c>
      <c r="B46" s="71"/>
      <c r="C46" s="72"/>
    </row>
    <row r="47" spans="1:5" ht="15" thickBot="1" x14ac:dyDescent="0.35">
      <c r="A47" s="73"/>
      <c r="B47" s="74"/>
      <c r="C47" s="75"/>
    </row>
  </sheetData>
  <mergeCells count="10">
    <mergeCell ref="A1:C1"/>
    <mergeCell ref="A29:C29"/>
    <mergeCell ref="A47:C47"/>
    <mergeCell ref="A44:C44"/>
    <mergeCell ref="A2:C2"/>
    <mergeCell ref="A14:C14"/>
    <mergeCell ref="A45:C45"/>
    <mergeCell ref="A43:C43"/>
    <mergeCell ref="A46:C46"/>
    <mergeCell ref="A30:C30"/>
  </mergeCells>
  <printOptions horizontalCentered="1" verticalCentered="1"/>
  <pageMargins left="0.7" right="0.7" top="0.5" bottom="0.5" header="0.3" footer="0.3"/>
  <pageSetup paperSize="9" orientation="landscape"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8C14D-18BF-4E5D-8C26-E2CE9CD4D0CE}">
  <dimension ref="A1"/>
  <sheetViews>
    <sheetView workbookViewId="0"/>
  </sheetViews>
  <sheetFormatPr defaultRowHeight="14.4" x14ac:dyDescent="0.3"/>
  <sheetData>
    <row r="1" spans="1:1" x14ac:dyDescent="0.3">
      <c r="A1"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posledice izmena ZFPA</vt:lpstr>
      <vt:lpstr>New LFPA</vt:lpstr>
      <vt:lpstr>Previous LFPA</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Nemanja</dc:creator>
  <cp:lastModifiedBy>User</cp:lastModifiedBy>
  <cp:lastPrinted>2022-01-27T10:12:59Z</cp:lastPrinted>
  <dcterms:created xsi:type="dcterms:W3CDTF">2021-11-08T06:58:14Z</dcterms:created>
  <dcterms:modified xsi:type="dcterms:W3CDTF">2022-02-07T16:12:35Z</dcterms:modified>
</cp:coreProperties>
</file>